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9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Раскрытие по ТСО\Для ФИЛИАЛОВ\2020г\Апрель\"/>
    </mc:Choice>
  </mc:AlternateContent>
  <xr:revisionPtr revIDLastSave="0" documentId="13_ncr:81_{FB979341-3AC8-418E-BB5E-5A2582F84D3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АУ" sheetId="1" r:id="rId1"/>
    <sheet name="ГФ" sheetId="2" r:id="rId2"/>
    <sheet name="ЦФ" sheetId="3" r:id="rId3"/>
    <sheet name="ЗФ" sheetId="4" r:id="rId4"/>
    <sheet name="КФ" sheetId="5" r:id="rId5"/>
    <sheet name="Мет " sheetId="6" r:id="rId6"/>
    <sheet name="МО" sheetId="7" r:id="rId7"/>
    <sheet name="Лист1" sheetId="8" r:id="rId8"/>
  </sheets>
  <definedNames>
    <definedName name="_xlnm._FilterDatabase" localSheetId="0" hidden="1">АУ!$A$7:$H$195</definedName>
    <definedName name="Z_0099BDEC_AD8E_4973_8D39_BAC870FECA9E_.wvu.FilterData" localSheetId="0" hidden="1">АУ!$A$7:$H$195</definedName>
    <definedName name="Z_01D7B0FA_5F67_4436_847C_31A1972E9C40_.wvu.FilterData" localSheetId="0" hidden="1">АУ!$A$7:$H$195</definedName>
    <definedName name="Z_084C0B8D_61D0_414D_B7DB_574BCFD9B2DC_.wvu.FilterData" localSheetId="0" hidden="1">АУ!$A$7:$H$195</definedName>
    <definedName name="Z_0C7F7762_5B57_41D8_9889_D2223D49F74F_.wvu.FilterData" localSheetId="0" hidden="1">АУ!$A$7:$H$195</definedName>
    <definedName name="Z_15DCAF9E_BDA2_4C69_97C7_F4AE5EE4111A_.wvu.Cols" localSheetId="0" hidden="1">АУ!$A:$A</definedName>
    <definedName name="Z_15DCAF9E_BDA2_4C69_97C7_F4AE5EE4111A_.wvu.FilterData" localSheetId="0" hidden="1">АУ!$A$7:$H$195</definedName>
    <definedName name="Z_15DCAF9E_BDA2_4C69_97C7_F4AE5EE4111A_.wvu.PrintArea" localSheetId="0" hidden="1">АУ!$A$1:$G$195</definedName>
    <definedName name="Z_16F6A08C_DAE8_4A4D_A4D3_61B34482B488_.wvu.FilterData" localSheetId="0" hidden="1">АУ!$A$7:$H$195</definedName>
    <definedName name="Z_2253616E_5C6C_4AE5_9515_67CCDDDB5803_.wvu.FilterData" localSheetId="0" hidden="1">АУ!$A$7:$H$195</definedName>
    <definedName name="Z_22D191CC_E3E6_4E61_AC2B_6A6D5E9F787A_.wvu.FilterData" localSheetId="0" hidden="1">АУ!$A$7:$H$195</definedName>
    <definedName name="Z_22D85E3C_3236_479C_9E63_8104D3EFE004_.wvu.FilterData" localSheetId="0" hidden="1">АУ!$A$7:$H$195</definedName>
    <definedName name="Z_23AB21E9_3716_4AA3_82B3_8F8031B52B9D_.wvu.FilterData" localSheetId="0" hidden="1">АУ!$A$7:$H$195</definedName>
    <definedName name="Z_256515D0_453C_4732_AB90_74010AF227E5_.wvu.FilterData" localSheetId="0" hidden="1">АУ!$A$7:$H$195</definedName>
    <definedName name="Z_29324F69_A123_472F_8B63_B9AA89975834_.wvu.FilterData" localSheetId="0" hidden="1">АУ!$A$7:$H$195</definedName>
    <definedName name="Z_2CC27E30_B862_479A_AE69_BAF1F32CAEF6_.wvu.FilterData" localSheetId="0" hidden="1">АУ!$A$7:$H$195</definedName>
    <definedName name="Z_2EFF1DFC_2160_40D1_BE32_7F18DA2C19C0_.wvu.FilterData" localSheetId="0" hidden="1">АУ!$A$7:$H$195</definedName>
    <definedName name="Z_409B2ACB_7154_477F_B916_A0375614EEB4_.wvu.FilterData" localSheetId="0" hidden="1">АУ!$A$7:$H$195</definedName>
    <definedName name="Z_49163013_22E6_43EE_BC9E_889C280FA389_.wvu.FilterData" localSheetId="0" hidden="1">АУ!$A$7:$H$195</definedName>
    <definedName name="Z_4BAE4FE6_DC19_457F_8688_616B9EAA5675_.wvu.Cols" localSheetId="0" hidden="1">АУ!$A:$A</definedName>
    <definedName name="Z_4BAE4FE6_DC19_457F_8688_616B9EAA5675_.wvu.FilterData" localSheetId="0" hidden="1">АУ!$A$7:$H$195</definedName>
    <definedName name="Z_4BAE4FE6_DC19_457F_8688_616B9EAA5675_.wvu.PrintArea" localSheetId="0" hidden="1">АУ!$A$1:$G$195</definedName>
    <definedName name="Z_4C787E87_1628_40EE_BDF5_BFD0613DDAAA_.wvu.FilterData" localSheetId="0" hidden="1">АУ!$A$7:$H$195</definedName>
    <definedName name="Z_5080C0C4_58ED_4C6B_BE74_C15A924E30F1_.wvu.FilterData" localSheetId="0" hidden="1">АУ!$A$7:$H$195</definedName>
    <definedName name="Z_532BCE32_0322_4DD3_BEEA_182A7E2002F4_.wvu.FilterData" localSheetId="0" hidden="1">АУ!$A$7:$H$195</definedName>
    <definedName name="Z_56CA20E5_3646_4C74_9638_9557004F624D_.wvu.FilterData" localSheetId="0" hidden="1">АУ!$A$7:$H$195</definedName>
    <definedName name="Z_5B0C925F_29C0_4A65_8BA6_E763B61269B0_.wvu.FilterData" localSheetId="0" hidden="1">АУ!$A$7:$H$195</definedName>
    <definedName name="Z_5D059F45_B8A5_47D1_91AC_FD38ACCB55CD_.wvu.FilterData" localSheetId="0" hidden="1">АУ!$A$7:$H$195</definedName>
    <definedName name="Z_626BE223_FB2C_4620_8DF8_C0E0BA1014C8_.wvu.FilterData" localSheetId="0" hidden="1">АУ!$A$7:$H$195</definedName>
    <definedName name="Z_62C69AE2_913B_4538_98BF_31BCBAB52D22_.wvu.FilterData" localSheetId="0" hidden="1">АУ!$A$7:$H$195</definedName>
    <definedName name="Z_6AE10446_7D02_4178_B854_9093CE86134C_.wvu.FilterData" localSheetId="0" hidden="1">АУ!$A$7:$H$195</definedName>
    <definedName name="Z_6BFCFAE8_4E89_4BF2_97CE_8F021AE1745C_.wvu.FilterData" localSheetId="0" hidden="1">АУ!$A$7:$H$195</definedName>
    <definedName name="Z_6E668E64_EAE0_4212_9594_8B8EEFDB6EEA_.wvu.FilterData" localSheetId="0" hidden="1">АУ!$A$7:$H$195</definedName>
    <definedName name="Z_73E44E89_1C68_4692_B150_3D899BB1E49B_.wvu.FilterData" localSheetId="0" hidden="1">АУ!$A$7:$H$195</definedName>
    <definedName name="Z_7D87C693_17E1_4867_A11F_179D41D61512_.wvu.FilterData" localSheetId="0" hidden="1">АУ!$A$7:$H$195</definedName>
    <definedName name="Z_8008A894_D32D_4D2F_B3F6_43CCD138CD18_.wvu.FilterData" localSheetId="0" hidden="1">АУ!$A$7:$H$195</definedName>
    <definedName name="Z_803A9D43_D4A2_4669_8F7E_A5EF848200C7_.wvu.FilterData" localSheetId="0" hidden="1">АУ!$A$7:$H$195</definedName>
    <definedName name="Z_8675251F_0E8A_4F67_BD19_D280C1342CF3_.wvu.FilterData" localSheetId="0" hidden="1">АУ!$A$7:$H$195</definedName>
    <definedName name="Z_8DFB1C01_1909_46AF_B4FF_D3193EC4E9EC_.wvu.FilterData" localSheetId="0" hidden="1">АУ!$A$7:$H$195</definedName>
    <definedName name="Z_8DFB1C01_1909_46AF_B4FF_D3193EC4E9EC_.wvu.PrintArea" localSheetId="0" hidden="1">АУ!$A$1:$G$195</definedName>
    <definedName name="Z_96337C3A_C507_41A0_9D94_20791591C0C6_.wvu.FilterData" localSheetId="0" hidden="1">АУ!$A$7:$H$195</definedName>
    <definedName name="Z_97A6A62A_0A52_44F3_9F99_33DB5CF73E50_.wvu.FilterData" localSheetId="0" hidden="1">АУ!$A$6:$H$195</definedName>
    <definedName name="Z_9F1BA6F0_6C4A_45F8_9349_209D0E8F94CD_.wvu.FilterData" localSheetId="0" hidden="1">АУ!$A$7:$H$195</definedName>
    <definedName name="Z_A097BE7F_1A68_4C0E_8196_C5EB8032D623_.wvu.FilterData" localSheetId="0" hidden="1">АУ!$A$7:$H$195</definedName>
    <definedName name="Z_A7CFECE1_CCFC_4D72_8D20_29EE8630919E_.wvu.FilterData" localSheetId="0" hidden="1">АУ!$A$7:$H$195</definedName>
    <definedName name="Z_B1E8FE27_87A4_496F_A7D2_85350FFE55FD_.wvu.FilterData" localSheetId="0" hidden="1">АУ!$A$7:$H$195</definedName>
    <definedName name="Z_B6676140_3F4B_41CF_9769_CFEA2FFEACFB_.wvu.FilterData" localSheetId="0" hidden="1">АУ!$A$7:$H$195</definedName>
    <definedName name="Z_B85F1002_09E3_444B_8771_18C70E373D03_.wvu.FilterData" localSheetId="0" hidden="1">АУ!$A$7:$H$195</definedName>
    <definedName name="Z_B8A29A22_0944_4F55_8448_A212DAEFBD78_.wvu.FilterData" localSheetId="0" hidden="1">АУ!$A$7:$H$195</definedName>
    <definedName name="Z_BBB60C83_7A80_435F_9638_799D4A80DF23_.wvu.FilterData" localSheetId="0" hidden="1">АУ!$A$7:$H$195</definedName>
    <definedName name="Z_BD8E29DC_90BD_4602_A7A1_D8E810497874_.wvu.FilterData" localSheetId="0" hidden="1">АУ!$A$7:$H$195</definedName>
    <definedName name="Z_BEAD65ED_F77C_46A9_96E5_7C983BE48B86_.wvu.FilterData" localSheetId="0" hidden="1">АУ!$A$7:$H$195</definedName>
    <definedName name="Z_C08F3E85_014F_4380_B916_21A1564B3268_.wvu.FilterData" localSheetId="0" hidden="1">АУ!$A$7:$H$195</definedName>
    <definedName name="Z_D018F033_B48E_4A22_A861_FBCB68D66029_.wvu.FilterData" localSheetId="0" hidden="1">АУ!$A$7:$H$195</definedName>
    <definedName name="Z_D20C178D_D87D_4A97_98B4_DF09F123C543_.wvu.FilterData" localSheetId="0" hidden="1">АУ!$A$7:$H$195</definedName>
    <definedName name="Z_D78F21F1_7C98_475A_ABFA_1CA4C8B02F48_.wvu.FilterData" localSheetId="0" hidden="1">АУ!$A$7:$H$195</definedName>
    <definedName name="Z_D7C15898_AC22_43EE_9BAB_E83427A07BED_.wvu.FilterData" localSheetId="0" hidden="1">АУ!$A$7:$H$195</definedName>
    <definedName name="Z_DAC78C55_042C_438A_91E1_82B6FBB3625C_.wvu.FilterData" localSheetId="0" hidden="1">АУ!$A$7:$H$195</definedName>
    <definedName name="Z_DAC78C55_042C_438A_91E1_82B6FBB3625C_.wvu.PrintArea" localSheetId="0" hidden="1">АУ!$B$1:$G$195</definedName>
    <definedName name="Z_DAC78C55_042C_438A_91E1_82B6FBB3625C_.wvu.PrintTitles" localSheetId="0" hidden="1">АУ!$8:$8</definedName>
    <definedName name="Z_E10A5EE2_DAF2_4108_9CCB_555833D8344F_.wvu.FilterData" localSheetId="0" hidden="1">АУ!$A$7:$H$195</definedName>
    <definedName name="Z_E1D2C075_D7B2_4535_856D_92A905625188_.wvu.FilterData" localSheetId="0" hidden="1">АУ!$A$7:$H$195</definedName>
    <definedName name="Z_E399A25C_3F13_4D3C_A7F4_69DA44B474CA_.wvu.FilterData" localSheetId="0" hidden="1">АУ!$A$6:$H$195</definedName>
    <definedName name="Z_E98BCC6F_BA0E_47C2_8CAA_831EEF408EBB_.wvu.FilterData" localSheetId="0" hidden="1">АУ!$A$7:$H$195</definedName>
    <definedName name="Z_ED856EDD_82A3_4BFF_BCEC_8AF0F408459A_.wvu.FilterData" localSheetId="0" hidden="1">АУ!$A$7:$H$195</definedName>
    <definedName name="Z_F02D082E_42A1_4BB4_AE36_84B6833374A0_.wvu.FilterData" localSheetId="0" hidden="1">АУ!$A$7:$H$195</definedName>
    <definedName name="Z_F3D6A4DE_EFF6_476B_8FEF_ECE53B35D8B1_.wvu.FilterData" localSheetId="0" hidden="1">АУ!$A$7:$H$195</definedName>
    <definedName name="Z_FE782BE7_9D15_4AEA_9567_7653FF578E8C_.wvu.FilterData" localSheetId="0" hidden="1">АУ!$A$7:$H$195</definedName>
    <definedName name="_xlnm.Print_Area" localSheetId="0">АУ!$A$1:$G$195</definedName>
  </definedNames>
  <calcPr calcId="191029"/>
  <customWorkbookViews>
    <customWorkbookView name="Егорычева Людмила Владимировна - Личное представление" guid="{15DCAF9E-BDA2-4C69-97C7-F4AE5EE4111A}" mergeInterval="0" personalView="1" maximized="1" xWindow="-8" yWindow="-8" windowWidth="1936" windowHeight="1056" activeSheetId="1"/>
    <customWorkbookView name="Смагина Ольга Александровна - Личное представление" guid="{A097BE7F-1A68-4C0E-8196-C5EB8032D623}" mergeInterval="0" personalView="1" maximized="1" xWindow="-8" yWindow="-8" windowWidth="1936" windowHeight="1056" activeSheetId="3"/>
    <customWorkbookView name="Миллер Татьяна Олеговна - Личное представление" guid="{4C787E87-1628-40EE-BDF5-BFD0613DDAAA}" mergeInterval="0" personalView="1" maximized="1" xWindow="-8" yWindow="-8" windowWidth="1936" windowHeight="1056" activeSheetId="1"/>
    <customWorkbookView name="Екимова Ольга Васильевна - Личное представление" guid="{D018F033-B48E-4A22-A861-FBCB68D66029}" mergeInterval="0" personalView="1" maximized="1" xWindow="-8" yWindow="-8" windowWidth="1936" windowHeight="1056" activeSheetId="2"/>
    <customWorkbookView name="Мальцева Любовь Рашитовна - Личное представление" guid="{0C7F7762-5B57-41D8-9889-D2223D49F74F}" mergeInterval="0" personalView="1" xWindow="66" yWindow="211" windowWidth="873" windowHeight="759" activeSheetId="5"/>
    <customWorkbookView name="Ахмина Ирина Александровна - Личное представление" guid="{22D191CC-E3E6-4E61-AC2B-6A6D5E9F787A}" mergeInterval="0" personalView="1" maximized="1" xWindow="-8" yWindow="-8" windowWidth="1936" windowHeight="1056" activeSheetId="5"/>
    <customWorkbookView name="Крупко Светлана Валерьевна - Личное представление" guid="{A7CFECE1-CCFC-4D72-8D20-29EE8630919E}" mergeInterval="0" personalView="1" maximized="1" xWindow="-8" yWindow="-8" windowWidth="1936" windowHeight="1056" activeSheetId="6"/>
    <customWorkbookView name="Кузьмина Наталья Юрьевна - Личное представление" guid="{01D7B0FA-5F67-4436-847C-31A1972E9C40}" mergeInterval="0" personalView="1" windowWidth="960" windowHeight="1040" activeSheetId="6"/>
    <customWorkbookView name="Жданова Ольга Владимировна - Личное представление" guid="{DAC78C55-042C-438A-91E1-82B6FBB3625C}" mergeInterval="0" personalView="1" maximized="1" xWindow="-8" yWindow="-8" windowWidth="1936" windowHeight="1056" activeSheetId="1"/>
    <customWorkbookView name="Радченко Татьяна Викторовна - Личное представление" guid="{BBB60C83-7A80-435F-9638-799D4A80DF23}" mergeInterval="0" personalView="1" maximized="1" windowWidth="1916" windowHeight="814" activeSheetId="4"/>
    <customWorkbookView name="Гаянова Наталья Васильевна - Личное представление" guid="{89E249A2-8B2D-4D9B-8667-183AFE0845A9}" mergeInterval="0" personalView="1" maximized="1" windowWidth="1916" windowHeight="834" activeSheetId="3"/>
    <customWorkbookView name="Крючкова Наталья Владимировна - Личное представление" guid="{866AC623-82F6-4476-98CE-049A5C741D89}" mergeInterval="0" personalView="1" xWindow="10" yWindow="33" windowWidth="749" windowHeight="786" activeSheetId="6"/>
    <customWorkbookView name="Линькова Любовь Юрьевна - Личное представление" guid="{8DFB1C01-1909-46AF-B4FF-D3193EC4E9EC}" mergeInterval="0" personalView="1" maximized="1" windowWidth="1916" windowHeight="854" activeSheetId="6"/>
    <customWorkbookView name="Жарова Екатерина Александровна - Личное представление" guid="{084C0B8D-61D0-414D-B7DB-574BCFD9B2DC}" mergeInterval="0" personalView="1" maximized="1" xWindow="-8" yWindow="-8" windowWidth="1936" windowHeight="1056" activeSheetId="4"/>
    <customWorkbookView name="Буянова Татьяна Николаевна - Личное представление" guid="{4BAE4FE6-DC19-457F-8688-616B9EAA5675}" mergeInterval="0" personalView="1" maximized="1" xWindow="-8" yWindow="-8" windowWidth="1936" windowHeight="1056" activeSheetId="3"/>
    <customWorkbookView name="Котышева Ольга Анатольевна - Личное представление" guid="{E98BCC6F-BA0E-47C2-8CAA-831EEF408EBB}" mergeInterval="0" personalView="1" maximized="1" xWindow="-8" yWindow="-8" windowWidth="1936" windowHeight="1056" activeSheetId="1"/>
    <customWorkbookView name="Огурцов Константин Игоревич - Личное представление" guid="{0099BDEC-AD8E-4973-8D39-BAC870FECA9E}" mergeInterval="0" personalView="1" maximized="1" xWindow="-8" yWindow="-8" windowWidth="1936" windowHeight="1056" activeSheetId="4"/>
  </customWorkbookViews>
</workbook>
</file>

<file path=xl/calcChain.xml><?xml version="1.0" encoding="utf-8"?>
<calcChain xmlns="http://schemas.openxmlformats.org/spreadsheetml/2006/main">
  <c r="E121" i="1" l="1"/>
  <c r="E182" i="1"/>
  <c r="E23" i="1" l="1"/>
  <c r="G154" i="1"/>
  <c r="E154" i="1"/>
  <c r="G186" i="1" l="1"/>
  <c r="E189" i="1"/>
  <c r="E187" i="1"/>
  <c r="E186" i="1" l="1"/>
  <c r="E69" i="1" l="1"/>
  <c r="E70" i="1"/>
  <c r="D23" i="3" l="1"/>
  <c r="D24" i="3"/>
  <c r="E31" i="1" l="1"/>
  <c r="E25" i="1" l="1"/>
  <c r="E77" i="1" l="1"/>
  <c r="G111" i="1"/>
  <c r="E19" i="1" l="1"/>
  <c r="E66" i="1" l="1"/>
  <c r="G66" i="1"/>
  <c r="G41" i="1" l="1"/>
  <c r="G103" i="1"/>
  <c r="E103" i="1"/>
  <c r="G173" i="1" l="1"/>
  <c r="G174" i="1"/>
  <c r="G175" i="1"/>
  <c r="E175" i="1"/>
  <c r="E174" i="1"/>
  <c r="E173" i="1"/>
  <c r="G172" i="1" l="1"/>
  <c r="E172" i="1"/>
  <c r="E10" i="1" l="1"/>
  <c r="E11" i="1"/>
  <c r="G10" i="1"/>
  <c r="G11" i="1"/>
  <c r="E38" i="1"/>
  <c r="E39" i="1"/>
  <c r="E40" i="1"/>
  <c r="E41" i="1"/>
  <c r="E43" i="1"/>
  <c r="E44" i="1"/>
  <c r="E45" i="1"/>
  <c r="E47" i="1"/>
  <c r="E48" i="1"/>
  <c r="E50" i="1"/>
  <c r="E51" i="1"/>
  <c r="E52" i="1"/>
  <c r="E75" i="1"/>
  <c r="E76" i="1"/>
  <c r="G76" i="1"/>
  <c r="G77" i="1"/>
  <c r="E80" i="1"/>
  <c r="E81" i="1"/>
  <c r="G81" i="1"/>
  <c r="E83" i="1"/>
  <c r="E84" i="1"/>
  <c r="E85" i="1"/>
  <c r="G85" i="1"/>
  <c r="E101" i="1"/>
  <c r="E102" i="1"/>
  <c r="G102" i="1"/>
  <c r="E109" i="1"/>
  <c r="E110" i="1"/>
  <c r="E111" i="1"/>
  <c r="F186" i="1" l="1"/>
  <c r="E29" i="1" l="1"/>
  <c r="E146" i="1" l="1"/>
  <c r="D8" i="7" l="1"/>
  <c r="G179" i="1" l="1"/>
  <c r="E179" i="1"/>
  <c r="G19" i="1"/>
  <c r="E24" i="1" l="1"/>
  <c r="E155" i="1" l="1"/>
  <c r="E89" i="1" l="1"/>
  <c r="E150" i="1" l="1"/>
  <c r="G150" i="1"/>
  <c r="E12" i="1" l="1"/>
  <c r="F35" i="4" l="1"/>
  <c r="E35" i="4"/>
  <c r="D35" i="4"/>
  <c r="E115" i="1"/>
  <c r="G127" i="1" l="1"/>
  <c r="E127" i="1"/>
  <c r="E178" i="1" l="1"/>
  <c r="E177" i="1"/>
  <c r="E171" i="1"/>
  <c r="E170" i="1"/>
  <c r="E169" i="1"/>
  <c r="G167" i="1"/>
  <c r="E167" i="1"/>
  <c r="E166" i="1"/>
  <c r="E164" i="1"/>
  <c r="E163" i="1"/>
  <c r="E162" i="1"/>
  <c r="E161" i="1"/>
  <c r="G140" i="1"/>
  <c r="E140" i="1"/>
  <c r="E139" i="1"/>
  <c r="G137" i="1"/>
  <c r="E137" i="1"/>
  <c r="E136" i="1"/>
  <c r="E134" i="1"/>
  <c r="E133" i="1"/>
  <c r="E132" i="1"/>
  <c r="G130" i="1"/>
  <c r="E130" i="1"/>
  <c r="E129" i="1"/>
  <c r="E126" i="1"/>
  <c r="E125" i="1"/>
  <c r="E123" i="1"/>
  <c r="E122" i="1"/>
  <c r="G114" i="1"/>
  <c r="E114" i="1"/>
  <c r="E113" i="1"/>
  <c r="E124" i="1" l="1"/>
  <c r="E37" i="1"/>
  <c r="G9" i="1"/>
  <c r="D8" i="4" l="1"/>
  <c r="G146" i="1"/>
  <c r="F8" i="2" l="1"/>
  <c r="D8" i="2"/>
  <c r="G8" i="2" l="1"/>
  <c r="G184" i="1" l="1"/>
  <c r="F21" i="3" l="1"/>
  <c r="F13" i="3"/>
  <c r="E79" i="1" l="1"/>
  <c r="E78" i="1" s="1"/>
  <c r="D21" i="3" l="1"/>
  <c r="D18" i="4" l="1"/>
  <c r="E26" i="1" l="1"/>
  <c r="F12" i="5" l="1"/>
  <c r="F8" i="5" l="1"/>
  <c r="F16" i="5" l="1"/>
  <c r="D16" i="5"/>
  <c r="E190" i="1" l="1"/>
  <c r="F190" i="1"/>
  <c r="E183" i="1" l="1"/>
  <c r="E176" i="1"/>
  <c r="D12" i="5" l="1"/>
  <c r="D19" i="6" l="1"/>
  <c r="D8" i="6" l="1"/>
  <c r="D12" i="6"/>
  <c r="D15" i="6"/>
  <c r="F18" i="3" l="1"/>
  <c r="D18" i="3"/>
  <c r="D22" i="4"/>
  <c r="F22" i="4"/>
  <c r="F8" i="3"/>
  <c r="D8" i="3"/>
  <c r="D13" i="3"/>
  <c r="D25" i="3"/>
  <c r="E53" i="1" l="1"/>
  <c r="G53" i="1"/>
  <c r="D25" i="4" l="1"/>
  <c r="F15" i="4"/>
  <c r="D15" i="4"/>
  <c r="F11" i="4"/>
  <c r="D11" i="4"/>
  <c r="F8" i="4"/>
  <c r="F25" i="4"/>
  <c r="F29" i="4"/>
  <c r="D29" i="4"/>
  <c r="D8" i="5"/>
  <c r="D32" i="4" l="1"/>
  <c r="F32" i="4"/>
  <c r="G190" i="1" l="1"/>
  <c r="E57" i="1" l="1"/>
  <c r="E95" i="1"/>
  <c r="G178" i="1" l="1"/>
  <c r="G177" i="1"/>
  <c r="G171" i="1"/>
  <c r="G170" i="1"/>
  <c r="G169" i="1"/>
  <c r="G166" i="1"/>
  <c r="G164" i="1"/>
  <c r="G163" i="1"/>
  <c r="G162" i="1"/>
  <c r="G161" i="1"/>
  <c r="G141" i="1"/>
  <c r="E141" i="1"/>
  <c r="G139" i="1"/>
  <c r="G136" i="1"/>
  <c r="E135" i="1"/>
  <c r="G134" i="1"/>
  <c r="G133" i="1"/>
  <c r="G132" i="1"/>
  <c r="G129" i="1"/>
  <c r="G126" i="1"/>
  <c r="G125" i="1"/>
  <c r="G123" i="1"/>
  <c r="G122" i="1"/>
  <c r="G121" i="1"/>
  <c r="G113" i="1"/>
  <c r="G110" i="1"/>
  <c r="G109" i="1"/>
  <c r="G101" i="1"/>
  <c r="G95" i="1"/>
  <c r="G92" i="1"/>
  <c r="E92" i="1"/>
  <c r="G89" i="1"/>
  <c r="G86" i="1"/>
  <c r="E86" i="1"/>
  <c r="G84" i="1"/>
  <c r="G83" i="1"/>
  <c r="G80" i="1"/>
  <c r="G79" i="1"/>
  <c r="G75" i="1"/>
  <c r="G71" i="1"/>
  <c r="E71" i="1"/>
  <c r="G62" i="1"/>
  <c r="E62" i="1"/>
  <c r="G57" i="1"/>
  <c r="G52" i="1"/>
  <c r="G51" i="1"/>
  <c r="G50" i="1"/>
  <c r="G124" i="1" l="1"/>
  <c r="G78" i="1"/>
  <c r="G168" i="1"/>
  <c r="E165" i="1"/>
  <c r="G112" i="1"/>
  <c r="G165" i="1"/>
  <c r="G74" i="1"/>
  <c r="E160" i="1"/>
  <c r="G160" i="1"/>
  <c r="G176" i="1"/>
  <c r="G49" i="1"/>
  <c r="G100" i="1"/>
  <c r="G138" i="1"/>
  <c r="E168" i="1"/>
  <c r="E100" i="1"/>
  <c r="E112" i="1"/>
  <c r="E128" i="1"/>
  <c r="G135" i="1"/>
  <c r="E138" i="1"/>
  <c r="E74" i="1"/>
  <c r="E82" i="1"/>
  <c r="E108" i="1"/>
  <c r="G108" i="1"/>
  <c r="E131" i="1"/>
  <c r="E120" i="1"/>
  <c r="G82" i="1"/>
  <c r="G128" i="1"/>
  <c r="G131" i="1"/>
  <c r="E49" i="1"/>
  <c r="G48" i="1"/>
  <c r="G47" i="1"/>
  <c r="G45" i="1"/>
  <c r="G44" i="1"/>
  <c r="G43" i="1"/>
  <c r="G40" i="1"/>
  <c r="G39" i="1"/>
  <c r="G38" i="1"/>
  <c r="G32" i="1"/>
  <c r="E32" i="1"/>
  <c r="G29" i="1"/>
  <c r="G26" i="1"/>
  <c r="G15" i="1"/>
  <c r="E15" i="1"/>
  <c r="G12" i="1"/>
  <c r="G46" i="1" l="1"/>
  <c r="G37" i="1"/>
  <c r="E46" i="1"/>
  <c r="E9" i="1"/>
  <c r="G42" i="1"/>
  <c r="E42" i="1"/>
  <c r="F25" i="3" l="1"/>
  <c r="E32" i="4" l="1"/>
</calcChain>
</file>

<file path=xl/sharedStrings.xml><?xml version="1.0" encoding="utf-8"?>
<sst xmlns="http://schemas.openxmlformats.org/spreadsheetml/2006/main" count="677" uniqueCount="96">
  <si>
    <t>«Об утверждении стандартов раскрытия информации субъектами оптового и розничных рынков электроэнергии»</t>
  </si>
  <si>
    <t>№ п/п</t>
  </si>
  <si>
    <t>Наименование предприятия</t>
  </si>
  <si>
    <t>Уровень напряжения</t>
  </si>
  <si>
    <t>Прочие (в т.ч. ТСО)</t>
  </si>
  <si>
    <t>Население, кВт*ч</t>
  </si>
  <si>
    <t>Электроэнергия, кВт*ч</t>
  </si>
  <si>
    <t>Мощность, кВт</t>
  </si>
  <si>
    <t>ООО "Энергоснабжающая сетевая компания"</t>
  </si>
  <si>
    <t>Всего</t>
  </si>
  <si>
    <t>СН2</t>
  </si>
  <si>
    <t>НН</t>
  </si>
  <si>
    <t>ООО "Металлстрой"</t>
  </si>
  <si>
    <t>ООО"Объединенная электросетевая компания-Челябинск"</t>
  </si>
  <si>
    <t>СН1</t>
  </si>
  <si>
    <t>ОАО "Челябинская электросетевая компания"</t>
  </si>
  <si>
    <t>ВН</t>
  </si>
  <si>
    <t>ОАО "ЭНЕРГОПРОМ-Челябинский электродный завод</t>
  </si>
  <si>
    <t>АО "Оборонэнерго"</t>
  </si>
  <si>
    <t>ООО "АТЭК74"</t>
  </si>
  <si>
    <t>ООО "Электро ТК"</t>
  </si>
  <si>
    <t>ООО "Техносервис-ПЭ"</t>
  </si>
  <si>
    <t>ООО "Кемма"</t>
  </si>
  <si>
    <t>ОАО "Челябинское авиапредприятие"</t>
  </si>
  <si>
    <t>ОАО"ЧЗПСН-Профнастил"</t>
  </si>
  <si>
    <t>АО"Трансэнерго"</t>
  </si>
  <si>
    <t>Непубличное АО Вишневогорский ГОК</t>
  </si>
  <si>
    <t>ООО"УЭС"</t>
  </si>
  <si>
    <t>ООО "Продвижение"</t>
  </si>
  <si>
    <t>ООО"Южноуральская сетевая компания"</t>
  </si>
  <si>
    <t>ММПКХ</t>
  </si>
  <si>
    <t>ООО "Магнитогорская сетевая компания"</t>
  </si>
  <si>
    <t>ООО "Каслинская Энергосбытовая Компания"</t>
  </si>
  <si>
    <t>ООО "Эффект ТК"</t>
  </si>
  <si>
    <t>МУП "Электротепловые сети" г. Троицк</t>
  </si>
  <si>
    <t>ООО "Интернешенел Билдинг Констракшен"</t>
  </si>
  <si>
    <t>Открытое акционерное общество "Автомобильный завод "Урал"</t>
  </si>
  <si>
    <t>МУП "ГУК"</t>
  </si>
  <si>
    <t>ФГУП "ПСЗ"</t>
  </si>
  <si>
    <t>ООО "Электросетевая компания" г. Екатеринбург</t>
  </si>
  <si>
    <t>ООО "Трансэнерго"</t>
  </si>
  <si>
    <t>АО "Электросеть"</t>
  </si>
  <si>
    <t>ООО "ЭДС"</t>
  </si>
  <si>
    <t>ООО "Златэнерготелеком"</t>
  </si>
  <si>
    <t>ООО "ТДК"</t>
  </si>
  <si>
    <t>ООО "ЭНЕРГЕТИЧЕСКАЯ КОМПАНИЯ АЛЬТАИР"</t>
  </si>
  <si>
    <t>ООО "СК Энергоресурс"</t>
  </si>
  <si>
    <t>МУП МПОЭ г. Трехгорный</t>
  </si>
  <si>
    <t>ООО "Электросетевая компания"</t>
  </si>
  <si>
    <t>Муниципальное унитарное предприятие Коммет</t>
  </si>
  <si>
    <t>СП ТРАНСЭНЕРГО-филиал ОАО "РЖД"</t>
  </si>
  <si>
    <t>ФГУП ПО "Маяк"</t>
  </si>
  <si>
    <t>ООО "Региональная сетевая компания"</t>
  </si>
  <si>
    <t>МУП "Копейские электрические сети"</t>
  </si>
  <si>
    <t>ООО Энерготехсервис</t>
  </si>
  <si>
    <t>ООО "Механический завод"</t>
  </si>
  <si>
    <t>Филиал ОАО "МРСК Урала" (Челябэнерго)</t>
  </si>
  <si>
    <t>ГН</t>
  </si>
  <si>
    <t>СН-1</t>
  </si>
  <si>
    <t>СН-2</t>
  </si>
  <si>
    <t>ГФ</t>
  </si>
  <si>
    <t>ЗФ</t>
  </si>
  <si>
    <t>АУ</t>
  </si>
  <si>
    <t>ЦФ</t>
  </si>
  <si>
    <t>МЕТ</t>
  </si>
  <si>
    <t>КФ</t>
  </si>
  <si>
    <t>отделение</t>
  </si>
  <si>
    <t>ООО "УЭСК"</t>
  </si>
  <si>
    <t>мо</t>
  </si>
  <si>
    <t>Информация по подпункту «г» пункта 45 Постановления Правительства РФ от 21.01.2004г №24</t>
  </si>
  <si>
    <t>Информация по подпункту «г» пункта  45 Постановления Правительства РФ от 21.01.2004г №24</t>
  </si>
  <si>
    <t>МО</t>
  </si>
  <si>
    <t>ЧО</t>
  </si>
  <si>
    <t>ЦО</t>
  </si>
  <si>
    <t>КО</t>
  </si>
  <si>
    <t>ЗО</t>
  </si>
  <si>
    <t>ООО "ЭК Маяк"</t>
  </si>
  <si>
    <t>Мет</t>
  </si>
  <si>
    <t>АО "Электросеть" г.Златоуст</t>
  </si>
  <si>
    <t>не вносить</t>
  </si>
  <si>
    <t>внимательно</t>
  </si>
  <si>
    <t xml:space="preserve">только </t>
  </si>
  <si>
    <t>не заполнять!</t>
  </si>
  <si>
    <t>-</t>
  </si>
  <si>
    <t>МУП МПОЭ г. Трёхгорный</t>
  </si>
  <si>
    <t>АО "Электросеть" г.Челябинск</t>
  </si>
  <si>
    <t>КВтч</t>
  </si>
  <si>
    <t>ооо "Мск"</t>
  </si>
  <si>
    <t>АО "Челябинское авиапредприятие"</t>
  </si>
  <si>
    <t>ПАО "ФСК ЕЭС"</t>
  </si>
  <si>
    <t>Расчетный период апрель 2020г.</t>
  </si>
  <si>
    <t>Расчетный период апрель  2020 г.</t>
  </si>
  <si>
    <t>Расчетный период апрель 2020 г.</t>
  </si>
  <si>
    <t>Расчетный период апрель 2020 г.</t>
  </si>
  <si>
    <t>Расчетный период апрель   2020 г.</t>
  </si>
  <si>
    <t>Расчетный период апрель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</si>
</sst>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3.5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7EFD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3">
    <xf numFmtId="0" fontId="0" fillId="0" borderId="0" xfId="0"/>
    <xf numFmtId="3" fontId="19" fillId="34" borderId="10" xfId="0" applyNumberFormat="1" applyFont="1" applyFill="1" applyBorder="1" applyAlignment="1">
      <alignment horizontal="right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3" fontId="19" fillId="0" borderId="0" xfId="0" applyNumberFormat="1" applyFont="1"/>
    <xf numFmtId="3" fontId="18" fillId="0" borderId="13" xfId="0" applyNumberFormat="1" applyFont="1" applyBorder="1" applyAlignment="1">
      <alignment horizontal="right"/>
    </xf>
    <xf numFmtId="3" fontId="18" fillId="0" borderId="14" xfId="0" applyNumberFormat="1" applyFont="1" applyBorder="1" applyAlignment="1">
      <alignment horizontal="right"/>
    </xf>
    <xf numFmtId="3" fontId="19" fillId="0" borderId="13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right"/>
    </xf>
    <xf numFmtId="0" fontId="19" fillId="0" borderId="0" xfId="0" applyFont="1" applyFill="1"/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3" fontId="19" fillId="0" borderId="23" xfId="0" applyNumberFormat="1" applyFont="1" applyBorder="1"/>
    <xf numFmtId="3" fontId="18" fillId="0" borderId="24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0" fontId="19" fillId="0" borderId="25" xfId="0" applyFont="1" applyBorder="1" applyAlignment="1">
      <alignment vertical="top" wrapText="1"/>
    </xf>
    <xf numFmtId="0" fontId="18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right"/>
    </xf>
    <xf numFmtId="3" fontId="22" fillId="0" borderId="0" xfId="0" applyNumberFormat="1" applyFont="1"/>
    <xf numFmtId="0" fontId="22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3" fontId="21" fillId="34" borderId="10" xfId="0" applyNumberFormat="1" applyFont="1" applyFill="1" applyBorder="1" applyAlignment="1">
      <alignment horizontal="right"/>
    </xf>
    <xf numFmtId="0" fontId="22" fillId="0" borderId="12" xfId="0" applyFont="1" applyBorder="1" applyAlignment="1">
      <alignment horizontal="center" vertical="top" wrapText="1"/>
    </xf>
    <xf numFmtId="0" fontId="21" fillId="34" borderId="0" xfId="0" applyFont="1" applyFill="1"/>
    <xf numFmtId="0" fontId="21" fillId="0" borderId="0" xfId="0" applyFont="1"/>
    <xf numFmtId="3" fontId="24" fillId="0" borderId="15" xfId="0" applyNumberFormat="1" applyFont="1" applyFill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7" fillId="0" borderId="0" xfId="0" applyFont="1"/>
    <xf numFmtId="0" fontId="23" fillId="0" borderId="0" xfId="0" applyFont="1"/>
    <xf numFmtId="0" fontId="23" fillId="33" borderId="16" xfId="0" applyFont="1" applyFill="1" applyBorder="1" applyAlignment="1">
      <alignment horizontal="center" vertical="center" wrapText="1"/>
    </xf>
    <xf numFmtId="0" fontId="22" fillId="0" borderId="16" xfId="0" applyFont="1" applyBorder="1"/>
    <xf numFmtId="0" fontId="22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left" wrapText="1"/>
    </xf>
    <xf numFmtId="0" fontId="23" fillId="0" borderId="16" xfId="0" applyFont="1" applyBorder="1" applyAlignment="1">
      <alignment horizontal="center"/>
    </xf>
    <xf numFmtId="3" fontId="23" fillId="0" borderId="16" xfId="0" applyNumberFormat="1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center"/>
    </xf>
    <xf numFmtId="3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2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16" xfId="0" applyFont="1" applyBorder="1" applyAlignment="1">
      <alignment wrapText="1"/>
    </xf>
    <xf numFmtId="0" fontId="22" fillId="0" borderId="0" xfId="0" applyFont="1" applyFill="1" applyBorder="1"/>
    <xf numFmtId="0" fontId="22" fillId="0" borderId="27" xfId="0" applyFont="1" applyBorder="1"/>
    <xf numFmtId="0" fontId="19" fillId="0" borderId="25" xfId="0" applyFont="1" applyBorder="1" applyAlignment="1">
      <alignment horizontal="left" wrapText="1"/>
    </xf>
    <xf numFmtId="0" fontId="19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3" fontId="18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 vertical="top" wrapText="1"/>
    </xf>
    <xf numFmtId="3" fontId="21" fillId="0" borderId="11" xfId="0" applyNumberFormat="1" applyFont="1" applyBorder="1" applyAlignment="1">
      <alignment horizontal="right"/>
    </xf>
    <xf numFmtId="3" fontId="27" fillId="0" borderId="11" xfId="0" applyNumberFormat="1" applyFont="1" applyBorder="1" applyAlignment="1">
      <alignment horizontal="right"/>
    </xf>
    <xf numFmtId="3" fontId="28" fillId="0" borderId="10" xfId="0" applyNumberFormat="1" applyFont="1" applyBorder="1" applyAlignment="1">
      <alignment horizontal="right"/>
    </xf>
    <xf numFmtId="3" fontId="22" fillId="0" borderId="16" xfId="0" applyNumberFormat="1" applyFont="1" applyBorder="1"/>
    <xf numFmtId="0" fontId="19" fillId="0" borderId="22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/>
    </xf>
    <xf numFmtId="0" fontId="18" fillId="33" borderId="15" xfId="0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15" xfId="0" applyFont="1" applyBorder="1"/>
    <xf numFmtId="0" fontId="19" fillId="0" borderId="1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left" wrapText="1"/>
    </xf>
    <xf numFmtId="0" fontId="18" fillId="0" borderId="12" xfId="0" applyFont="1" applyBorder="1" applyAlignment="1">
      <alignment horizontal="center"/>
    </xf>
    <xf numFmtId="3" fontId="18" fillId="0" borderId="30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right"/>
    </xf>
    <xf numFmtId="1" fontId="24" fillId="0" borderId="10" xfId="0" applyNumberFormat="1" applyFont="1" applyBorder="1" applyAlignment="1">
      <alignment horizontal="right"/>
    </xf>
    <xf numFmtId="1" fontId="21" fillId="0" borderId="10" xfId="0" applyNumberFormat="1" applyFont="1" applyBorder="1" applyAlignment="1">
      <alignment horizontal="right" wrapText="1"/>
    </xf>
    <xf numFmtId="0" fontId="19" fillId="0" borderId="11" xfId="0" applyFont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top" wrapText="1"/>
    </xf>
    <xf numFmtId="3" fontId="29" fillId="0" borderId="16" xfId="0" applyNumberFormat="1" applyFont="1" applyFill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 wrapText="1"/>
    </xf>
    <xf numFmtId="3" fontId="18" fillId="0" borderId="26" xfId="0" applyNumberFormat="1" applyFont="1" applyBorder="1" applyAlignment="1">
      <alignment horizontal="right" vertical="center" wrapText="1"/>
    </xf>
    <xf numFmtId="3" fontId="19" fillId="0" borderId="26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0" xfId="0" applyFont="1"/>
    <xf numFmtId="0" fontId="18" fillId="33" borderId="13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right"/>
    </xf>
    <xf numFmtId="0" fontId="19" fillId="0" borderId="16" xfId="0" applyFont="1" applyBorder="1"/>
    <xf numFmtId="3" fontId="21" fillId="0" borderId="16" xfId="0" applyNumberFormat="1" applyFont="1" applyBorder="1" applyAlignment="1">
      <alignment horizontal="right" vertical="center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9" fillId="0" borderId="0" xfId="0" applyFont="1"/>
    <xf numFmtId="3" fontId="18" fillId="33" borderId="11" xfId="0" applyNumberFormat="1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2" fillId="0" borderId="0" xfId="0" applyFont="1"/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evisions/_rels/revisionHeaders.xml.rels><?xml version="1.0" encoding="UTF-8" standalone="yes"?>
<Relationships xmlns="http://schemas.openxmlformats.org/package/2006/relationships"><Relationship Id="rId1166" Type="http://schemas.openxmlformats.org/officeDocument/2006/relationships/revisionLog" Target="revisionLog88.xml"/><Relationship Id="rId1124" Type="http://schemas.openxmlformats.org/officeDocument/2006/relationships/revisionLog" Target="revisionLog10.xml"/><Relationship Id="rId1140" Type="http://schemas.openxmlformats.org/officeDocument/2006/relationships/revisionLog" Target="revisionLog26.xml"/><Relationship Id="rId1145" Type="http://schemas.openxmlformats.org/officeDocument/2006/relationships/revisionLog" Target="revisionLog31.xml"/><Relationship Id="rId1161" Type="http://schemas.openxmlformats.org/officeDocument/2006/relationships/revisionLog" Target="revisionLog83.xml"/><Relationship Id="rId1182" Type="http://schemas.openxmlformats.org/officeDocument/2006/relationships/revisionLog" Target="revisionLog104.xml"/><Relationship Id="rId1119" Type="http://schemas.openxmlformats.org/officeDocument/2006/relationships/revisionLog" Target="revisionLog5.xml"/><Relationship Id="rId1114" Type="http://schemas.openxmlformats.org/officeDocument/2006/relationships/revisionLog" Target="revisionLog67.xml"/><Relationship Id="rId1135" Type="http://schemas.openxmlformats.org/officeDocument/2006/relationships/revisionLog" Target="revisionLog21.xml"/><Relationship Id="rId1156" Type="http://schemas.openxmlformats.org/officeDocument/2006/relationships/revisionLog" Target="revisionLog78.xml"/><Relationship Id="rId1177" Type="http://schemas.openxmlformats.org/officeDocument/2006/relationships/revisionLog" Target="revisionLog99.xml"/><Relationship Id="rId1130" Type="http://schemas.openxmlformats.org/officeDocument/2006/relationships/revisionLog" Target="revisionLog16.xml"/><Relationship Id="rId1151" Type="http://schemas.openxmlformats.org/officeDocument/2006/relationships/revisionLog" Target="revisionLog73.xml"/><Relationship Id="rId1172" Type="http://schemas.openxmlformats.org/officeDocument/2006/relationships/revisionLog" Target="revisionLog94.xml"/><Relationship Id="rId1164" Type="http://schemas.openxmlformats.org/officeDocument/2006/relationships/revisionLog" Target="revisionLog86.xml"/><Relationship Id="rId1180" Type="http://schemas.openxmlformats.org/officeDocument/2006/relationships/revisionLog" Target="revisionLog102.xml"/><Relationship Id="rId1109" Type="http://schemas.openxmlformats.org/officeDocument/2006/relationships/revisionLog" Target="revisionLog2.xml"/><Relationship Id="rId1146" Type="http://schemas.openxmlformats.org/officeDocument/2006/relationships/revisionLog" Target="revisionLog32.xml"/><Relationship Id="rId1125" Type="http://schemas.openxmlformats.org/officeDocument/2006/relationships/revisionLog" Target="revisionLog11.xml"/><Relationship Id="rId1138" Type="http://schemas.openxmlformats.org/officeDocument/2006/relationships/revisionLog" Target="revisionLog24.xml"/><Relationship Id="rId1117" Type="http://schemas.openxmlformats.org/officeDocument/2006/relationships/revisionLog" Target="revisionLog3.xml"/><Relationship Id="rId1159" Type="http://schemas.openxmlformats.org/officeDocument/2006/relationships/revisionLog" Target="revisionLog81.xml"/><Relationship Id="rId1112" Type="http://schemas.openxmlformats.org/officeDocument/2006/relationships/revisionLog" Target="revisionLog65.xml"/><Relationship Id="rId1133" Type="http://schemas.openxmlformats.org/officeDocument/2006/relationships/revisionLog" Target="revisionLog19.xml"/><Relationship Id="rId1120" Type="http://schemas.openxmlformats.org/officeDocument/2006/relationships/revisionLog" Target="revisionLog6.xml"/><Relationship Id="rId1141" Type="http://schemas.openxmlformats.org/officeDocument/2006/relationships/revisionLog" Target="revisionLog27.xml"/><Relationship Id="rId1162" Type="http://schemas.openxmlformats.org/officeDocument/2006/relationships/revisionLog" Target="revisionLog84.xml"/><Relationship Id="rId1167" Type="http://schemas.openxmlformats.org/officeDocument/2006/relationships/revisionLog" Target="revisionLog89.xml"/><Relationship Id="rId1154" Type="http://schemas.openxmlformats.org/officeDocument/2006/relationships/revisionLog" Target="revisionLog76.xml"/><Relationship Id="rId1170" Type="http://schemas.openxmlformats.org/officeDocument/2006/relationships/revisionLog" Target="revisionLog92.xml"/><Relationship Id="rId1175" Type="http://schemas.openxmlformats.org/officeDocument/2006/relationships/revisionLog" Target="revisionLog97.xml"/><Relationship Id="rId1183" Type="http://schemas.openxmlformats.org/officeDocument/2006/relationships/revisionLog" Target="revisionLog34.xml"/><Relationship Id="rId1115" Type="http://schemas.openxmlformats.org/officeDocument/2006/relationships/revisionLog" Target="revisionLog68.xml"/><Relationship Id="rId1136" Type="http://schemas.openxmlformats.org/officeDocument/2006/relationships/revisionLog" Target="revisionLog22.xml"/><Relationship Id="rId1128" Type="http://schemas.openxmlformats.org/officeDocument/2006/relationships/revisionLog" Target="revisionLog14.xml"/><Relationship Id="rId1107" Type="http://schemas.openxmlformats.org/officeDocument/2006/relationships/revisionLog" Target="revisionLog62.xml"/><Relationship Id="rId1149" Type="http://schemas.openxmlformats.org/officeDocument/2006/relationships/revisionLog" Target="revisionLog71.xml"/><Relationship Id="rId1110" Type="http://schemas.openxmlformats.org/officeDocument/2006/relationships/revisionLog" Target="revisionLog63.xml"/><Relationship Id="rId1123" Type="http://schemas.openxmlformats.org/officeDocument/2006/relationships/revisionLog" Target="revisionLog9.xml"/><Relationship Id="rId1131" Type="http://schemas.openxmlformats.org/officeDocument/2006/relationships/revisionLog" Target="revisionLog17.xml"/><Relationship Id="rId1144" Type="http://schemas.openxmlformats.org/officeDocument/2006/relationships/revisionLog" Target="revisionLog30.xml"/><Relationship Id="rId1152" Type="http://schemas.openxmlformats.org/officeDocument/2006/relationships/revisionLog" Target="revisionLog74.xml"/><Relationship Id="rId1157" Type="http://schemas.openxmlformats.org/officeDocument/2006/relationships/revisionLog" Target="revisionLog79.xml"/><Relationship Id="rId1160" Type="http://schemas.openxmlformats.org/officeDocument/2006/relationships/revisionLog" Target="revisionLog82.xml"/><Relationship Id="rId1165" Type="http://schemas.openxmlformats.org/officeDocument/2006/relationships/revisionLog" Target="revisionLog87.xml"/><Relationship Id="rId1173" Type="http://schemas.openxmlformats.org/officeDocument/2006/relationships/revisionLog" Target="revisionLog95.xml"/><Relationship Id="rId1178" Type="http://schemas.openxmlformats.org/officeDocument/2006/relationships/revisionLog" Target="revisionLog100.xml"/><Relationship Id="rId1181" Type="http://schemas.openxmlformats.org/officeDocument/2006/relationships/revisionLog" Target="revisionLog103.xml"/><Relationship Id="rId1139" Type="http://schemas.openxmlformats.org/officeDocument/2006/relationships/revisionLog" Target="revisionLog25.xml"/><Relationship Id="rId1126" Type="http://schemas.openxmlformats.org/officeDocument/2006/relationships/revisionLog" Target="revisionLog12.xml"/><Relationship Id="rId1118" Type="http://schemas.openxmlformats.org/officeDocument/2006/relationships/revisionLog" Target="revisionLog4.xml"/><Relationship Id="rId1176" Type="http://schemas.openxmlformats.org/officeDocument/2006/relationships/revisionLog" Target="revisionLog98.xml"/><Relationship Id="rId1113" Type="http://schemas.openxmlformats.org/officeDocument/2006/relationships/revisionLog" Target="revisionLog66.xml"/><Relationship Id="rId1121" Type="http://schemas.openxmlformats.org/officeDocument/2006/relationships/revisionLog" Target="revisionLog7.xml"/><Relationship Id="rId1134" Type="http://schemas.openxmlformats.org/officeDocument/2006/relationships/revisionLog" Target="revisionLog20.xml"/><Relationship Id="rId1142" Type="http://schemas.openxmlformats.org/officeDocument/2006/relationships/revisionLog" Target="revisionLog28.xml"/><Relationship Id="rId1147" Type="http://schemas.openxmlformats.org/officeDocument/2006/relationships/revisionLog" Target="revisionLog33.xml"/><Relationship Id="rId1150" Type="http://schemas.openxmlformats.org/officeDocument/2006/relationships/revisionLog" Target="revisionLog72.xml"/><Relationship Id="rId1155" Type="http://schemas.openxmlformats.org/officeDocument/2006/relationships/revisionLog" Target="revisionLog77.xml"/><Relationship Id="rId1163" Type="http://schemas.openxmlformats.org/officeDocument/2006/relationships/revisionLog" Target="revisionLog85.xml"/><Relationship Id="rId1168" Type="http://schemas.openxmlformats.org/officeDocument/2006/relationships/revisionLog" Target="revisionLog90.xml"/><Relationship Id="rId1171" Type="http://schemas.openxmlformats.org/officeDocument/2006/relationships/revisionLog" Target="revisionLog93.xml"/><Relationship Id="rId1108" Type="http://schemas.openxmlformats.org/officeDocument/2006/relationships/revisionLog" Target="revisionLog1.xml"/><Relationship Id="rId1116" Type="http://schemas.openxmlformats.org/officeDocument/2006/relationships/revisionLog" Target="revisionLog69.xml"/><Relationship Id="rId1129" Type="http://schemas.openxmlformats.org/officeDocument/2006/relationships/revisionLog" Target="revisionLog15.xml"/><Relationship Id="rId1111" Type="http://schemas.openxmlformats.org/officeDocument/2006/relationships/revisionLog" Target="revisionLog64.xml"/><Relationship Id="rId1132" Type="http://schemas.openxmlformats.org/officeDocument/2006/relationships/revisionLog" Target="revisionLog18.xml"/><Relationship Id="rId1137" Type="http://schemas.openxmlformats.org/officeDocument/2006/relationships/revisionLog" Target="revisionLog23.xml"/><Relationship Id="rId1153" Type="http://schemas.openxmlformats.org/officeDocument/2006/relationships/revisionLog" Target="revisionLog75.xml"/><Relationship Id="rId1158" Type="http://schemas.openxmlformats.org/officeDocument/2006/relationships/revisionLog" Target="revisionLog80.xml"/><Relationship Id="rId1179" Type="http://schemas.openxmlformats.org/officeDocument/2006/relationships/revisionLog" Target="revisionLog101.xml"/><Relationship Id="rId1174" Type="http://schemas.openxmlformats.org/officeDocument/2006/relationships/revisionLog" Target="revisionLog96.xml"/><Relationship Id="rId1127" Type="http://schemas.openxmlformats.org/officeDocument/2006/relationships/revisionLog" Target="revisionLog13.xml"/><Relationship Id="rId1169" Type="http://schemas.openxmlformats.org/officeDocument/2006/relationships/revisionLog" Target="revisionLog91.xml"/><Relationship Id="rId1148" Type="http://schemas.openxmlformats.org/officeDocument/2006/relationships/revisionLog" Target="revisionLog70.xml"/><Relationship Id="rId1143" Type="http://schemas.openxmlformats.org/officeDocument/2006/relationships/revisionLog" Target="revisionLog29.xml"/><Relationship Id="rId1122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DD8E40E-3786-4B89-A7DC-2BC72CB91775}" diskRevisions="1" revisionId="10760" version="3">
  <header guid="{1FBBE9DD-CE87-48DE-9B5D-BE89E4490D49}" dateTime="2020-04-22T11:28:48" maxSheetId="9" userName="Огурцов Константин Игоревич" r:id="rId1107" minRId="10320">
    <sheetIdMap count="8">
      <sheetId val="1"/>
      <sheetId val="2"/>
      <sheetId val="3"/>
      <sheetId val="4"/>
      <sheetId val="5"/>
      <sheetId val="6"/>
      <sheetId val="7"/>
      <sheetId val="8"/>
    </sheetIdMap>
  </header>
  <header guid="{5247BC97-F3AB-40D8-AE2A-CC5C38E097D3}" dateTime="2020-04-22T11:39:44" maxSheetId="9" userName="Егорычева Людмила Владимировна" r:id="rId1108" minRId="10322">
    <sheetIdMap count="8">
      <sheetId val="1"/>
      <sheetId val="2"/>
      <sheetId val="3"/>
      <sheetId val="4"/>
      <sheetId val="5"/>
      <sheetId val="6"/>
      <sheetId val="7"/>
      <sheetId val="8"/>
    </sheetIdMap>
  </header>
  <header guid="{B5EB5434-ACA8-4498-9059-7FFE7753A4D4}" dateTime="2020-04-22T11:43:52" maxSheetId="9" userName="Егорычева Людмила Владимировна" r:id="rId1109" minRId="10323">
    <sheetIdMap count="8">
      <sheetId val="1"/>
      <sheetId val="2"/>
      <sheetId val="3"/>
      <sheetId val="4"/>
      <sheetId val="5"/>
      <sheetId val="6"/>
      <sheetId val="7"/>
      <sheetId val="8"/>
    </sheetIdMap>
  </header>
  <header guid="{45058A9B-D777-4ACD-BA88-63189C2B6CD9}" dateTime="2020-04-22T22:28:58" maxSheetId="9" userName="Егорычева Людмила Владимировна" r:id="rId1110" minRId="10324" maxRId="10328">
    <sheetIdMap count="8">
      <sheetId val="1"/>
      <sheetId val="2"/>
      <sheetId val="3"/>
      <sheetId val="4"/>
      <sheetId val="5"/>
      <sheetId val="6"/>
      <sheetId val="7"/>
      <sheetId val="8"/>
    </sheetIdMap>
  </header>
  <header guid="{34975D4E-835C-4273-B1EB-1DC6B33702EB}" dateTime="2020-04-23T08:12:04" maxSheetId="9" userName="Миллер Татьяна Олеговна" r:id="rId1111" minRId="10329" maxRId="10333">
    <sheetIdMap count="8">
      <sheetId val="1"/>
      <sheetId val="2"/>
      <sheetId val="3"/>
      <sheetId val="4"/>
      <sheetId val="5"/>
      <sheetId val="6"/>
      <sheetId val="7"/>
      <sheetId val="8"/>
    </sheetIdMap>
  </header>
  <header guid="{28250643-56AB-4B61-8612-2FC694282442}" dateTime="2020-04-23T09:40:24" maxSheetId="9" userName="Егорычева Людмила Владимировна" r:id="rId1112">
    <sheetIdMap count="8">
      <sheetId val="1"/>
      <sheetId val="2"/>
      <sheetId val="3"/>
      <sheetId val="4"/>
      <sheetId val="5"/>
      <sheetId val="6"/>
      <sheetId val="7"/>
      <sheetId val="8"/>
    </sheetIdMap>
  </header>
  <header guid="{DF1388C4-553F-43F2-B099-78F5BA835038}" dateTime="2020-05-06T13:13:03" maxSheetId="9" userName="Егорычева Людмила Владимировна" r:id="rId1113" minRId="10338" maxRId="10344">
    <sheetIdMap count="8">
      <sheetId val="1"/>
      <sheetId val="2"/>
      <sheetId val="3"/>
      <sheetId val="4"/>
      <sheetId val="5"/>
      <sheetId val="6"/>
      <sheetId val="7"/>
      <sheetId val="8"/>
    </sheetIdMap>
  </header>
  <header guid="{98F24C4D-E0D2-4D86-AD79-5F5E3FEBE2E9}" dateTime="2020-05-06T13:14:03" maxSheetId="9" userName="Егорычева Людмила Владимировна" r:id="rId1114" minRId="10348" maxRId="10400">
    <sheetIdMap count="8">
      <sheetId val="1"/>
      <sheetId val="2"/>
      <sheetId val="3"/>
      <sheetId val="4"/>
      <sheetId val="5"/>
      <sheetId val="6"/>
      <sheetId val="7"/>
      <sheetId val="8"/>
    </sheetIdMap>
  </header>
  <header guid="{2A182004-233A-47FC-AE38-759C0A0215AC}" dateTime="2020-05-06T13:16:41" maxSheetId="9" userName="Егорычева Людмила Владимировна" r:id="rId1115" minRId="10401" maxRId="10490">
    <sheetIdMap count="8">
      <sheetId val="1"/>
      <sheetId val="2"/>
      <sheetId val="3"/>
      <sheetId val="4"/>
      <sheetId val="5"/>
      <sheetId val="6"/>
      <sheetId val="7"/>
      <sheetId val="8"/>
    </sheetIdMap>
  </header>
  <header guid="{F24F3C85-191B-4EAC-8788-7C6E77D8FD34}" dateTime="2020-05-06T13:17:00" maxSheetId="9" userName="Егорычева Людмила Владимировна" r:id="rId1116" minRId="10491">
    <sheetIdMap count="8">
      <sheetId val="1"/>
      <sheetId val="2"/>
      <sheetId val="3"/>
      <sheetId val="4"/>
      <sheetId val="5"/>
      <sheetId val="6"/>
      <sheetId val="7"/>
      <sheetId val="8"/>
    </sheetIdMap>
  </header>
  <header guid="{91C2AC0D-F4D9-47FE-AF1C-17DB33888D13}" dateTime="2020-05-06T13:18:35" maxSheetId="9" userName="Егорычева Людмила Владимировна" r:id="rId1117">
    <sheetIdMap count="8">
      <sheetId val="1"/>
      <sheetId val="2"/>
      <sheetId val="3"/>
      <sheetId val="4"/>
      <sheetId val="5"/>
      <sheetId val="6"/>
      <sheetId val="7"/>
      <sheetId val="8"/>
    </sheetIdMap>
  </header>
  <header guid="{9EEBFDC3-7993-4EEF-858F-EF279B4790B2}" dateTime="2020-05-07T11:41:50" maxSheetId="9" userName="Котышева Ольга Анатольевна" r:id="rId1118" minRId="10495">
    <sheetIdMap count="8">
      <sheetId val="1"/>
      <sheetId val="2"/>
      <sheetId val="3"/>
      <sheetId val="4"/>
      <sheetId val="5"/>
      <sheetId val="6"/>
      <sheetId val="7"/>
      <sheetId val="8"/>
    </sheetIdMap>
  </header>
  <header guid="{CE8B94F0-74F7-40C4-8614-9301E389ADD0}" dateTime="2020-05-07T13:04:27" maxSheetId="9" userName="Кузьмина Наталья Юрьевна" r:id="rId1119" minRId="10497" maxRId="10504">
    <sheetIdMap count="8">
      <sheetId val="1"/>
      <sheetId val="2"/>
      <sheetId val="3"/>
      <sheetId val="4"/>
      <sheetId val="5"/>
      <sheetId val="6"/>
      <sheetId val="7"/>
      <sheetId val="8"/>
    </sheetIdMap>
  </header>
  <header guid="{DEBF116C-BF74-4443-AB3C-4C41BAC3B1B8}" dateTime="2020-05-08T08:51:41" maxSheetId="9" userName="Крупко Светлана Валерьевна" r:id="rId1120" minRId="10506" maxRId="10507">
    <sheetIdMap count="8">
      <sheetId val="1"/>
      <sheetId val="2"/>
      <sheetId val="3"/>
      <sheetId val="4"/>
      <sheetId val="5"/>
      <sheetId val="6"/>
      <sheetId val="7"/>
      <sheetId val="8"/>
    </sheetIdMap>
  </header>
  <header guid="{10FB45F8-F308-4388-AA85-81C2B3A27CE6}" dateTime="2020-05-08T09:40:47" maxSheetId="9" userName="Егорычева Людмила Владимировна" r:id="rId1121">
    <sheetIdMap count="8">
      <sheetId val="1"/>
      <sheetId val="2"/>
      <sheetId val="3"/>
      <sheetId val="4"/>
      <sheetId val="5"/>
      <sheetId val="6"/>
      <sheetId val="7"/>
      <sheetId val="8"/>
    </sheetIdMap>
  </header>
  <header guid="{9C944DF6-8D69-48E4-85E9-EFADE5C8327E}" dateTime="2020-05-08T10:55:45" maxSheetId="9" userName="Миллер Татьяна Олеговна" r:id="rId1122" minRId="10512" maxRId="10515">
    <sheetIdMap count="8">
      <sheetId val="1"/>
      <sheetId val="2"/>
      <sheetId val="3"/>
      <sheetId val="4"/>
      <sheetId val="5"/>
      <sheetId val="6"/>
      <sheetId val="7"/>
      <sheetId val="8"/>
    </sheetIdMap>
  </header>
  <header guid="{0B4A87B8-A687-44DE-8A0D-1A9CAF5CB244}" dateTime="2020-05-08T13:13:15" maxSheetId="9" userName="Ахмина Ирина Александровна" r:id="rId1123" minRId="10516" maxRId="10520">
    <sheetIdMap count="8">
      <sheetId val="1"/>
      <sheetId val="2"/>
      <sheetId val="3"/>
      <sheetId val="4"/>
      <sheetId val="5"/>
      <sheetId val="6"/>
      <sheetId val="7"/>
      <sheetId val="8"/>
    </sheetIdMap>
  </header>
  <header guid="{7353A167-2F59-4E66-AEB1-227D28C80F27}" dateTime="2020-05-08T13:16:03" maxSheetId="9" userName="Егорычева Людмила Владимировна" r:id="rId1124" minRId="10521">
    <sheetIdMap count="8">
      <sheetId val="1"/>
      <sheetId val="2"/>
      <sheetId val="3"/>
      <sheetId val="4"/>
      <sheetId val="5"/>
      <sheetId val="6"/>
      <sheetId val="7"/>
      <sheetId val="8"/>
    </sheetIdMap>
  </header>
  <header guid="{D08F6B40-B50A-43B7-8E9F-D5F540DCC7F2}" dateTime="2020-05-08T13:31:29" maxSheetId="9" userName="Егорычева Людмила Владимировна" r:id="rId1125">
    <sheetIdMap count="8">
      <sheetId val="1"/>
      <sheetId val="2"/>
      <sheetId val="3"/>
      <sheetId val="4"/>
      <sheetId val="5"/>
      <sheetId val="6"/>
      <sheetId val="7"/>
      <sheetId val="8"/>
    </sheetIdMap>
  </header>
  <header guid="{0A8DCDF1-EC7F-4C0F-9A7A-082D358B9385}" dateTime="2020-05-08T14:33:16" maxSheetId="9" userName="Ахмина Ирина Александровна" r:id="rId1126" minRId="10525" maxRId="10527">
    <sheetIdMap count="8">
      <sheetId val="1"/>
      <sheetId val="2"/>
      <sheetId val="3"/>
      <sheetId val="4"/>
      <sheetId val="5"/>
      <sheetId val="6"/>
      <sheetId val="7"/>
      <sheetId val="8"/>
    </sheetIdMap>
  </header>
  <header guid="{F8044FD7-3F7A-4932-A680-5F84B2847D52}" dateTime="2020-05-11T08:32:10" maxSheetId="9" userName="Миллер Татьяна Олеговна" r:id="rId1127" minRId="10529" maxRId="10531">
    <sheetIdMap count="8">
      <sheetId val="1"/>
      <sheetId val="2"/>
      <sheetId val="3"/>
      <sheetId val="4"/>
      <sheetId val="5"/>
      <sheetId val="6"/>
      <sheetId val="7"/>
      <sheetId val="8"/>
    </sheetIdMap>
  </header>
  <header guid="{8F8B12F0-BCC1-41EE-9303-9360C132447C}" dateTime="2020-05-11T06:36:13" maxSheetId="9" userName="Мальцева Любовь Рашитовна" r:id="rId1128" minRId="10533" maxRId="10536">
    <sheetIdMap count="8">
      <sheetId val="1"/>
      <sheetId val="2"/>
      <sheetId val="3"/>
      <sheetId val="4"/>
      <sheetId val="5"/>
      <sheetId val="6"/>
      <sheetId val="7"/>
      <sheetId val="8"/>
    </sheetIdMap>
  </header>
  <header guid="{68283999-6762-4620-8649-235BD2E09159}" dateTime="2020-05-11T08:52:36" maxSheetId="9" userName="Миллер Татьяна Олеговна" r:id="rId1129" minRId="10538" maxRId="10540">
    <sheetIdMap count="8">
      <sheetId val="1"/>
      <sheetId val="2"/>
      <sheetId val="3"/>
      <sheetId val="4"/>
      <sheetId val="5"/>
      <sheetId val="6"/>
      <sheetId val="7"/>
      <sheetId val="8"/>
    </sheetIdMap>
  </header>
  <header guid="{9D6C56B3-39FB-4746-805C-4B8376A28982}" dateTime="2020-05-11T08:56:58" maxSheetId="9" userName="Екимова Ольга Васильевна" r:id="rId1130" minRId="10541" maxRId="10544">
    <sheetIdMap count="8">
      <sheetId val="1"/>
      <sheetId val="2"/>
      <sheetId val="3"/>
      <sheetId val="4"/>
      <sheetId val="5"/>
      <sheetId val="6"/>
      <sheetId val="7"/>
      <sheetId val="8"/>
    </sheetIdMap>
  </header>
  <header guid="{0F1F37D8-61A0-470D-A35B-31022E392916}" dateTime="2020-05-11T09:30:14" maxSheetId="9" userName="Огурцов Константин Игоревич" r:id="rId1131" minRId="10546" maxRId="10549">
    <sheetIdMap count="8">
      <sheetId val="1"/>
      <sheetId val="2"/>
      <sheetId val="3"/>
      <sheetId val="4"/>
      <sheetId val="5"/>
      <sheetId val="6"/>
      <sheetId val="7"/>
      <sheetId val="8"/>
    </sheetIdMap>
  </header>
  <header guid="{2BAAD8D4-DAAD-4D32-968D-E63BA841D325}" dateTime="2020-05-11T09:35:48" maxSheetId="9" userName="Огурцов Константин Игоревич" r:id="rId1132" minRId="10550" maxRId="10556">
    <sheetIdMap count="8">
      <sheetId val="1"/>
      <sheetId val="2"/>
      <sheetId val="3"/>
      <sheetId val="4"/>
      <sheetId val="5"/>
      <sheetId val="6"/>
      <sheetId val="7"/>
      <sheetId val="8"/>
    </sheetIdMap>
  </header>
  <header guid="{185C4C5A-C30F-4013-92EC-EFA3A87115A8}" dateTime="2020-05-11T09:43:47" maxSheetId="9" userName="Огурцов Константин Игоревич" r:id="rId1133" minRId="10557" maxRId="10560">
    <sheetIdMap count="8">
      <sheetId val="1"/>
      <sheetId val="2"/>
      <sheetId val="3"/>
      <sheetId val="4"/>
      <sheetId val="5"/>
      <sheetId val="6"/>
      <sheetId val="7"/>
      <sheetId val="8"/>
    </sheetIdMap>
  </header>
  <header guid="{BEB17F98-4A34-48F7-8D5C-128B2B36270B}" dateTime="2020-05-11T11:19:09" maxSheetId="9" userName="Егорычева Людмила Владимировна" r:id="rId1134" minRId="10561" maxRId="10563">
    <sheetIdMap count="8">
      <sheetId val="1"/>
      <sheetId val="2"/>
      <sheetId val="3"/>
      <sheetId val="4"/>
      <sheetId val="5"/>
      <sheetId val="6"/>
      <sheetId val="7"/>
      <sheetId val="8"/>
    </sheetIdMap>
  </header>
  <header guid="{B1013CE5-169E-48DF-B52D-20D5D437A3C7}" dateTime="2020-05-11T13:39:23" maxSheetId="9" userName="Миллер Татьяна Олеговна" r:id="rId1135" minRId="10567" maxRId="10571">
    <sheetIdMap count="8">
      <sheetId val="1"/>
      <sheetId val="2"/>
      <sheetId val="3"/>
      <sheetId val="4"/>
      <sheetId val="5"/>
      <sheetId val="6"/>
      <sheetId val="7"/>
      <sheetId val="8"/>
    </sheetIdMap>
  </header>
  <header guid="{AEFECB81-9AFF-43E6-AE3B-14543949CC00}" dateTime="2020-05-11T13:48:40" maxSheetId="9" userName="Смагина Ольга Александровна" r:id="rId1136" minRId="10573" maxRId="10576">
    <sheetIdMap count="8">
      <sheetId val="1"/>
      <sheetId val="2"/>
      <sheetId val="3"/>
      <sheetId val="4"/>
      <sheetId val="5"/>
      <sheetId val="6"/>
      <sheetId val="7"/>
      <sheetId val="8"/>
    </sheetIdMap>
  </header>
  <header guid="{BE2466CD-4493-4AA7-8E74-1BB69919B9A4}" dateTime="2020-05-11T13:49:55" maxSheetId="9" userName="Смагина Ольга Александровна" r:id="rId1137" minRId="10577" maxRId="10579">
    <sheetIdMap count="8">
      <sheetId val="1"/>
      <sheetId val="2"/>
      <sheetId val="3"/>
      <sheetId val="4"/>
      <sheetId val="5"/>
      <sheetId val="6"/>
      <sheetId val="7"/>
      <sheetId val="8"/>
    </sheetIdMap>
  </header>
  <header guid="{DC6567A6-2911-43B9-BD62-4B35522F6893}" dateTime="2020-05-11T13:55:14" maxSheetId="9" userName="Смагина Ольга Александровна" r:id="rId1138" minRId="10580" maxRId="10582">
    <sheetIdMap count="8">
      <sheetId val="1"/>
      <sheetId val="2"/>
      <sheetId val="3"/>
      <sheetId val="4"/>
      <sheetId val="5"/>
      <sheetId val="6"/>
      <sheetId val="7"/>
      <sheetId val="8"/>
    </sheetIdMap>
  </header>
  <header guid="{D692C7C7-C60A-4891-B3CD-3BD9A79296EB}" dateTime="2020-05-11T13:57:45" maxSheetId="9" userName="Смагина Ольга Александровна" r:id="rId1139" minRId="10583" maxRId="10585">
    <sheetIdMap count="8">
      <sheetId val="1"/>
      <sheetId val="2"/>
      <sheetId val="3"/>
      <sheetId val="4"/>
      <sheetId val="5"/>
      <sheetId val="6"/>
      <sheetId val="7"/>
      <sheetId val="8"/>
    </sheetIdMap>
  </header>
  <header guid="{DD267C20-8854-4FBD-B812-3070AA84EC9D}" dateTime="2020-05-11T14:05:26" maxSheetId="9" userName="Миллер Татьяна Олеговна" r:id="rId1140" minRId="10586" maxRId="10588">
    <sheetIdMap count="8">
      <sheetId val="1"/>
      <sheetId val="2"/>
      <sheetId val="3"/>
      <sheetId val="4"/>
      <sheetId val="5"/>
      <sheetId val="6"/>
      <sheetId val="7"/>
      <sheetId val="8"/>
    </sheetIdMap>
  </header>
  <header guid="{E8478B6D-4BA9-4B97-B06D-4C8172195D3E}" dateTime="2020-05-11T14:24:20" maxSheetId="9" userName="Миллер Татьяна Олеговна" r:id="rId1141" minRId="10589" maxRId="10591">
    <sheetIdMap count="8">
      <sheetId val="1"/>
      <sheetId val="2"/>
      <sheetId val="3"/>
      <sheetId val="4"/>
      <sheetId val="5"/>
      <sheetId val="6"/>
      <sheetId val="7"/>
      <sheetId val="8"/>
    </sheetIdMap>
  </header>
  <header guid="{405BC4E2-2216-4A78-BBB1-509A17F236DD}" dateTime="2020-05-11T14:29:11" maxSheetId="9" userName="Миллер Татьяна Олеговна" r:id="rId1142" minRId="10592" maxRId="10595">
    <sheetIdMap count="8">
      <sheetId val="1"/>
      <sheetId val="2"/>
      <sheetId val="3"/>
      <sheetId val="4"/>
      <sheetId val="5"/>
      <sheetId val="6"/>
      <sheetId val="7"/>
      <sheetId val="8"/>
    </sheetIdMap>
  </header>
  <header guid="{9FAF9719-1E19-47A9-AB98-C13970C33840}" dateTime="2020-05-11T14:33:13" maxSheetId="9" userName="Егорычева Людмила Владимировна" r:id="rId1143" minRId="10596" maxRId="10599">
    <sheetIdMap count="8">
      <sheetId val="1"/>
      <sheetId val="2"/>
      <sheetId val="3"/>
      <sheetId val="4"/>
      <sheetId val="5"/>
      <sheetId val="6"/>
      <sheetId val="7"/>
      <sheetId val="8"/>
    </sheetIdMap>
  </header>
  <header guid="{5CCD5934-C5EC-4A2A-8320-563D6FBA2949}" dateTime="2020-05-11T14:55:07" maxSheetId="9" userName="Егорычева Людмила Владимировна" r:id="rId1144">
    <sheetIdMap count="8">
      <sheetId val="1"/>
      <sheetId val="2"/>
      <sheetId val="3"/>
      <sheetId val="4"/>
      <sheetId val="5"/>
      <sheetId val="6"/>
      <sheetId val="7"/>
      <sheetId val="8"/>
    </sheetIdMap>
  </header>
  <header guid="{1B12C518-4481-4FDF-BA90-45440858FBF1}" dateTime="2020-05-11T16:33:25" maxSheetId="9" userName="Миллер Татьяна Олеговна" r:id="rId1145" minRId="10606" maxRId="10609">
    <sheetIdMap count="8">
      <sheetId val="1"/>
      <sheetId val="2"/>
      <sheetId val="3"/>
      <sheetId val="4"/>
      <sheetId val="5"/>
      <sheetId val="6"/>
      <sheetId val="7"/>
      <sheetId val="8"/>
    </sheetIdMap>
  </header>
  <header guid="{80AB1735-F27A-49DE-A003-F586FEDBEE77}" dateTime="2020-05-11T16:38:28" maxSheetId="9" userName="Миллер Татьяна Олеговна" r:id="rId1146" minRId="10610" maxRId="10613">
    <sheetIdMap count="8">
      <sheetId val="1"/>
      <sheetId val="2"/>
      <sheetId val="3"/>
      <sheetId val="4"/>
      <sheetId val="5"/>
      <sheetId val="6"/>
      <sheetId val="7"/>
      <sheetId val="8"/>
    </sheetIdMap>
  </header>
  <header guid="{4D309CBC-769D-4441-BF21-24F1B4D7F4DC}" dateTime="2020-05-12T09:18:46" maxSheetId="9" userName="Огурцов Константин Игоревич" r:id="rId1147" minRId="10614" maxRId="10616">
    <sheetIdMap count="8">
      <sheetId val="1"/>
      <sheetId val="2"/>
      <sheetId val="3"/>
      <sheetId val="4"/>
      <sheetId val="5"/>
      <sheetId val="6"/>
      <sheetId val="7"/>
      <sheetId val="8"/>
    </sheetIdMap>
  </header>
  <header guid="{409A8AF3-F1D7-4715-947A-99A9218EB3FA}" dateTime="2020-05-12T09:21:52" maxSheetId="9" userName="Огурцов Константин Игоревич" r:id="rId1148" minRId="10618" maxRId="10620">
    <sheetIdMap count="8">
      <sheetId val="1"/>
      <sheetId val="2"/>
      <sheetId val="3"/>
      <sheetId val="4"/>
      <sheetId val="5"/>
      <sheetId val="6"/>
      <sheetId val="7"/>
      <sheetId val="8"/>
    </sheetIdMap>
  </header>
  <header guid="{A1458B53-C271-4106-B799-4D625CD96CC1}" dateTime="2020-05-12T09:30:52" maxSheetId="9" userName="Егорычева Людмила Владимировна" r:id="rId1149" minRId="10622" maxRId="10625">
    <sheetIdMap count="8">
      <sheetId val="1"/>
      <sheetId val="2"/>
      <sheetId val="3"/>
      <sheetId val="4"/>
      <sheetId val="5"/>
      <sheetId val="6"/>
      <sheetId val="7"/>
      <sheetId val="8"/>
    </sheetIdMap>
  </header>
  <header guid="{D2939146-5EFB-4421-AC37-AEF1AF79D964}" dateTime="2020-05-12T09:58:50" maxSheetId="9" userName="Миллер Татьяна Олеговна" r:id="rId1150" minRId="10629" maxRId="10632">
    <sheetIdMap count="8">
      <sheetId val="1"/>
      <sheetId val="2"/>
      <sheetId val="3"/>
      <sheetId val="4"/>
      <sheetId val="5"/>
      <sheetId val="6"/>
      <sheetId val="7"/>
      <sheetId val="8"/>
    </sheetIdMap>
  </header>
  <header guid="{E2D67258-1947-44A1-8AB2-365A41E898A7}" dateTime="2020-05-12T10:00:36" maxSheetId="9" userName="Миллер Татьяна Олеговна" r:id="rId1151" minRId="10633" maxRId="10634">
    <sheetIdMap count="8">
      <sheetId val="1"/>
      <sheetId val="2"/>
      <sheetId val="3"/>
      <sheetId val="4"/>
      <sheetId val="5"/>
      <sheetId val="6"/>
      <sheetId val="7"/>
      <sheetId val="8"/>
    </sheetIdMap>
  </header>
  <header guid="{67C6363A-3F10-43D0-8D42-5FCC3084F896}" dateTime="2020-05-12T10:08:28" maxSheetId="9" userName="Миллер Татьяна Олеговна" r:id="rId1152" minRId="10635">
    <sheetIdMap count="8">
      <sheetId val="1"/>
      <sheetId val="2"/>
      <sheetId val="3"/>
      <sheetId val="4"/>
      <sheetId val="5"/>
      <sheetId val="6"/>
      <sheetId val="7"/>
      <sheetId val="8"/>
    </sheetIdMap>
  </header>
  <header guid="{D2BDDDED-57D7-4FA1-AA10-BA2B66279E96}" dateTime="2020-05-12T11:37:47" maxSheetId="9" userName="Смагина Ольга Александровна" r:id="rId1153" minRId="10636" maxRId="10640">
    <sheetIdMap count="8">
      <sheetId val="1"/>
      <sheetId val="2"/>
      <sheetId val="3"/>
      <sheetId val="4"/>
      <sheetId val="5"/>
      <sheetId val="6"/>
      <sheetId val="7"/>
      <sheetId val="8"/>
    </sheetIdMap>
  </header>
  <header guid="{9412D494-FEA1-4C70-A33A-E07425696246}" dateTime="2020-05-12T13:26:20" maxSheetId="9" userName="Миллер Татьяна Олеговна" r:id="rId1154" minRId="10641" maxRId="10644">
    <sheetIdMap count="8">
      <sheetId val="1"/>
      <sheetId val="2"/>
      <sheetId val="3"/>
      <sheetId val="4"/>
      <sheetId val="5"/>
      <sheetId val="6"/>
      <sheetId val="7"/>
      <sheetId val="8"/>
    </sheetIdMap>
  </header>
  <header guid="{16BAA29B-4D93-4DEB-98CB-6925163A6C8F}" dateTime="2020-05-12T13:30:16" maxSheetId="9" userName="Миллер Татьяна Олеговна" r:id="rId1155" minRId="10645" maxRId="10649">
    <sheetIdMap count="8">
      <sheetId val="1"/>
      <sheetId val="2"/>
      <sheetId val="3"/>
      <sheetId val="4"/>
      <sheetId val="5"/>
      <sheetId val="6"/>
      <sheetId val="7"/>
      <sheetId val="8"/>
    </sheetIdMap>
  </header>
  <header guid="{A9D5D317-DC70-485A-B250-7BAA59D7C252}" dateTime="2020-05-12T13:33:29" maxSheetId="9" userName="Миллер Татьяна Олеговна" r:id="rId1156" minRId="10650" maxRId="10652">
    <sheetIdMap count="8">
      <sheetId val="1"/>
      <sheetId val="2"/>
      <sheetId val="3"/>
      <sheetId val="4"/>
      <sheetId val="5"/>
      <sheetId val="6"/>
      <sheetId val="7"/>
      <sheetId val="8"/>
    </sheetIdMap>
  </header>
  <header guid="{7A704702-C80E-4D6E-B298-BCCDE69E33F2}" dateTime="2020-05-12T13:41:17" maxSheetId="9" userName="Огурцов Константин Игоревич" r:id="rId1157" minRId="10653" maxRId="10661">
    <sheetIdMap count="8">
      <sheetId val="1"/>
      <sheetId val="2"/>
      <sheetId val="3"/>
      <sheetId val="4"/>
      <sheetId val="5"/>
      <sheetId val="6"/>
      <sheetId val="7"/>
      <sheetId val="8"/>
    </sheetIdMap>
  </header>
  <header guid="{86F2CDF1-7EA2-4026-870A-BBAB75B09669}" dateTime="2020-05-12T14:05:37" maxSheetId="9" userName="Егорычева Людмила Владимировна" r:id="rId1158" minRId="10663" maxRId="10668">
    <sheetIdMap count="8">
      <sheetId val="1"/>
      <sheetId val="2"/>
      <sheetId val="3"/>
      <sheetId val="4"/>
      <sheetId val="5"/>
      <sheetId val="6"/>
      <sheetId val="7"/>
      <sheetId val="8"/>
    </sheetIdMap>
  </header>
  <header guid="{334F9F61-C785-4A8E-9B52-2080A8EF81C5}" dateTime="2020-05-12T14:12:23" maxSheetId="9" userName="Миллер Татьяна Олеговна" r:id="rId1159" minRId="10669" maxRId="10672">
    <sheetIdMap count="8">
      <sheetId val="1"/>
      <sheetId val="2"/>
      <sheetId val="3"/>
      <sheetId val="4"/>
      <sheetId val="5"/>
      <sheetId val="6"/>
      <sheetId val="7"/>
      <sheetId val="8"/>
    </sheetIdMap>
  </header>
  <header guid="{B91AC5A5-A190-46A5-AD2D-428A5B543BAE}" dateTime="2020-05-12T14:56:13" maxSheetId="9" userName="Миллер Татьяна Олеговна" r:id="rId1160" minRId="10674" maxRId="10677">
    <sheetIdMap count="8">
      <sheetId val="1"/>
      <sheetId val="2"/>
      <sheetId val="3"/>
      <sheetId val="4"/>
      <sheetId val="5"/>
      <sheetId val="6"/>
      <sheetId val="7"/>
      <sheetId val="8"/>
    </sheetIdMap>
  </header>
  <header guid="{F18ACADB-393C-4DEE-A2AE-10754798D9BF}" dateTime="2020-05-12T15:12:30" maxSheetId="9" userName="Миллер Татьяна Олеговна" r:id="rId1161" minRId="10678">
    <sheetIdMap count="8">
      <sheetId val="1"/>
      <sheetId val="2"/>
      <sheetId val="3"/>
      <sheetId val="4"/>
      <sheetId val="5"/>
      <sheetId val="6"/>
      <sheetId val="7"/>
      <sheetId val="8"/>
    </sheetIdMap>
  </header>
  <header guid="{E1E70DE7-6831-49B4-8077-2198BB6943EB}" dateTime="2020-05-12T15:14:46" maxSheetId="9" userName="Миллер Татьяна Олеговна" r:id="rId1162" minRId="10679">
    <sheetIdMap count="8">
      <sheetId val="1"/>
      <sheetId val="2"/>
      <sheetId val="3"/>
      <sheetId val="4"/>
      <sheetId val="5"/>
      <sheetId val="6"/>
      <sheetId val="7"/>
      <sheetId val="8"/>
    </sheetIdMap>
  </header>
  <header guid="{D449D03F-E4D7-4ED7-B7A4-6D92B23FF344}" dateTime="2020-05-12T15:23:57" maxSheetId="9" userName="Миллер Татьяна Олеговна" r:id="rId1163" minRId="10680" maxRId="10681">
    <sheetIdMap count="8">
      <sheetId val="1"/>
      <sheetId val="2"/>
      <sheetId val="3"/>
      <sheetId val="4"/>
      <sheetId val="5"/>
      <sheetId val="6"/>
      <sheetId val="7"/>
      <sheetId val="8"/>
    </sheetIdMap>
  </header>
  <header guid="{15BB36D8-9F63-4204-9829-EF328FD31780}" dateTime="2020-05-12T15:32:23" maxSheetId="9" userName="Егорычева Людмила Владимировна" r:id="rId1164" minRId="10682" maxRId="10690">
    <sheetIdMap count="8">
      <sheetId val="1"/>
      <sheetId val="2"/>
      <sheetId val="3"/>
      <sheetId val="4"/>
      <sheetId val="5"/>
      <sheetId val="6"/>
      <sheetId val="7"/>
      <sheetId val="8"/>
    </sheetIdMap>
  </header>
  <header guid="{78E52222-9261-4B94-9DED-39793BA1AFA3}" dateTime="2020-05-12T15:37:29" maxSheetId="9" userName="Егорычева Людмила Владимировна" r:id="rId1165" minRId="10694" maxRId="10700">
    <sheetIdMap count="8">
      <sheetId val="1"/>
      <sheetId val="2"/>
      <sheetId val="3"/>
      <sheetId val="4"/>
      <sheetId val="5"/>
      <sheetId val="6"/>
      <sheetId val="7"/>
      <sheetId val="8"/>
    </sheetIdMap>
  </header>
  <header guid="{CE21CE85-6381-4503-AD5B-AD2E5A5B8098}" dateTime="2020-05-12T15:38:19" maxSheetId="9" userName="Егорычева Людмила Владимировна" r:id="rId1166">
    <sheetIdMap count="8">
      <sheetId val="1"/>
      <sheetId val="2"/>
      <sheetId val="3"/>
      <sheetId val="4"/>
      <sheetId val="5"/>
      <sheetId val="6"/>
      <sheetId val="7"/>
      <sheetId val="8"/>
    </sheetIdMap>
  </header>
  <header guid="{2592DD06-1239-4821-9A98-D3FC217D7AC8}" dateTime="2020-05-12T15:42:04" maxSheetId="9" userName="Егорычева Людмила Владимировна" r:id="rId1167">
    <sheetIdMap count="8">
      <sheetId val="1"/>
      <sheetId val="2"/>
      <sheetId val="3"/>
      <sheetId val="4"/>
      <sheetId val="5"/>
      <sheetId val="6"/>
      <sheetId val="7"/>
      <sheetId val="8"/>
    </sheetIdMap>
  </header>
  <header guid="{F5236FB0-9B94-4377-B590-29644C0B2B09}" dateTime="2020-05-12T15:46:21" maxSheetId="9" userName="Огурцов Константин Игоревич" r:id="rId1168" minRId="10704" maxRId="10709">
    <sheetIdMap count="8">
      <sheetId val="1"/>
      <sheetId val="2"/>
      <sheetId val="3"/>
      <sheetId val="4"/>
      <sheetId val="5"/>
      <sheetId val="6"/>
      <sheetId val="7"/>
      <sheetId val="8"/>
    </sheetIdMap>
  </header>
  <header guid="{3704D9EE-9F69-4023-B69D-C336A4F4D197}" dateTime="2020-05-12T16:33:18" maxSheetId="9" userName="Егорычева Людмила Владимировна" r:id="rId1169" minRId="10711" maxRId="10715">
    <sheetIdMap count="8">
      <sheetId val="1"/>
      <sheetId val="2"/>
      <sheetId val="3"/>
      <sheetId val="4"/>
      <sheetId val="5"/>
      <sheetId val="6"/>
      <sheetId val="7"/>
      <sheetId val="8"/>
    </sheetIdMap>
  </header>
  <header guid="{C9B22830-4FB7-42B2-87E4-7C72AAF72C98}" dateTime="2020-05-15T14:40:57" maxSheetId="9" userName="Егорычева Людмила Владимировна" r:id="rId1170" minRId="10719" maxRId="10723">
    <sheetIdMap count="8">
      <sheetId val="1"/>
      <sheetId val="2"/>
      <sheetId val="3"/>
      <sheetId val="4"/>
      <sheetId val="5"/>
      <sheetId val="6"/>
      <sheetId val="7"/>
      <sheetId val="8"/>
    </sheetIdMap>
  </header>
  <header guid="{D54A23C6-DDCD-442D-9B92-9569DC9FE897}" dateTime="2020-05-15T15:12:47" maxSheetId="9" userName="Егорычева Людмила Владимировна" r:id="rId1171" minRId="10724" maxRId="10727">
    <sheetIdMap count="8">
      <sheetId val="1"/>
      <sheetId val="2"/>
      <sheetId val="3"/>
      <sheetId val="4"/>
      <sheetId val="5"/>
      <sheetId val="6"/>
      <sheetId val="7"/>
      <sheetId val="8"/>
    </sheetIdMap>
  </header>
  <header guid="{E58CD0FF-3DA0-4752-B8C6-46BCC311BA5D}" dateTime="2020-05-15T15:14:15" maxSheetId="9" userName="Егорычева Людмила Владимировна" r:id="rId1172" minRId="10728">
    <sheetIdMap count="8">
      <sheetId val="1"/>
      <sheetId val="2"/>
      <sheetId val="3"/>
      <sheetId val="4"/>
      <sheetId val="5"/>
      <sheetId val="6"/>
      <sheetId val="7"/>
      <sheetId val="8"/>
    </sheetIdMap>
  </header>
  <header guid="{3162C7D2-D055-4725-B555-E1B073692210}" dateTime="2020-05-15T15:31:17" maxSheetId="9" userName="Смагина Ольга Александровна" r:id="rId1173">
    <sheetIdMap count="8">
      <sheetId val="1"/>
      <sheetId val="2"/>
      <sheetId val="3"/>
      <sheetId val="4"/>
      <sheetId val="5"/>
      <sheetId val="6"/>
      <sheetId val="7"/>
      <sheetId val="8"/>
    </sheetIdMap>
  </header>
  <header guid="{86622BD0-2942-495B-ABA8-625CCD9910F4}" dateTime="2020-05-16T20:31:00" maxSheetId="9" userName="Огурцов Константин Игоревич" r:id="rId1174" minRId="10730" maxRId="10732">
    <sheetIdMap count="8">
      <sheetId val="1"/>
      <sheetId val="2"/>
      <sheetId val="3"/>
      <sheetId val="4"/>
      <sheetId val="5"/>
      <sheetId val="6"/>
      <sheetId val="7"/>
      <sheetId val="8"/>
    </sheetIdMap>
  </header>
  <header guid="{EBE78A4B-5660-47FE-84EF-A3475617B1A0}" dateTime="2020-05-18T14:07:18" maxSheetId="9" userName="Миллер Татьяна Олеговна" r:id="rId1175" minRId="10734" maxRId="10736">
    <sheetIdMap count="8">
      <sheetId val="1"/>
      <sheetId val="2"/>
      <sheetId val="3"/>
      <sheetId val="4"/>
      <sheetId val="5"/>
      <sheetId val="6"/>
      <sheetId val="7"/>
      <sheetId val="8"/>
    </sheetIdMap>
  </header>
  <header guid="{F8D449F8-124E-4461-A4D6-45D2E7A374D1}" dateTime="2020-05-19T18:04:10" maxSheetId="9" userName="Миллер Татьяна Олеговна" r:id="rId1176" minRId="10737" maxRId="10741">
    <sheetIdMap count="8">
      <sheetId val="1"/>
      <sheetId val="2"/>
      <sheetId val="3"/>
      <sheetId val="4"/>
      <sheetId val="5"/>
      <sheetId val="6"/>
      <sheetId val="7"/>
      <sheetId val="8"/>
    </sheetIdMap>
  </header>
  <header guid="{E101084C-6D51-4DBC-942C-EA47DF64A76F}" dateTime="2020-05-20T11:17:02" maxSheetId="9" userName="Егорычева Людмила Владимировна" r:id="rId1177">
    <sheetIdMap count="8">
      <sheetId val="1"/>
      <sheetId val="2"/>
      <sheetId val="3"/>
      <sheetId val="4"/>
      <sheetId val="5"/>
      <sheetId val="6"/>
      <sheetId val="7"/>
      <sheetId val="8"/>
    </sheetIdMap>
  </header>
  <header guid="{E92CE90C-8203-4254-9E90-1036838E1104}" dateTime="2020-05-20T13:48:37" maxSheetId="9" userName="Егорычева Людмила Владимировна" r:id="rId1178" minRId="10745" maxRId="10747">
    <sheetIdMap count="8">
      <sheetId val="1"/>
      <sheetId val="2"/>
      <sheetId val="3"/>
      <sheetId val="4"/>
      <sheetId val="5"/>
      <sheetId val="6"/>
      <sheetId val="7"/>
      <sheetId val="8"/>
    </sheetIdMap>
  </header>
  <header guid="{26EFF0FD-A27D-4D3C-BFB8-B3CDCEF08F53}" dateTime="2020-05-20T13:49:19" maxSheetId="9" userName="Егорычева Людмила Владимировна" r:id="rId1179" minRId="10748">
    <sheetIdMap count="8">
      <sheetId val="1"/>
      <sheetId val="2"/>
      <sheetId val="3"/>
      <sheetId val="4"/>
      <sheetId val="5"/>
      <sheetId val="6"/>
      <sheetId val="7"/>
      <sheetId val="8"/>
    </sheetIdMap>
  </header>
  <header guid="{3D1C88F9-D04E-4721-B740-125D95D8D988}" dateTime="2020-05-20T13:50:18" maxSheetId="9" userName="Егорычева Людмила Владимировна" r:id="rId1180" minRId="10749">
    <sheetIdMap count="8">
      <sheetId val="1"/>
      <sheetId val="2"/>
      <sheetId val="3"/>
      <sheetId val="4"/>
      <sheetId val="5"/>
      <sheetId val="6"/>
      <sheetId val="7"/>
      <sheetId val="8"/>
    </sheetIdMap>
  </header>
  <header guid="{C7166E06-E81E-4D3E-9220-A691C8C11A3B}" dateTime="2020-05-20T13:57:25" maxSheetId="9" userName="Миллер Татьяна Олеговна" r:id="rId1181" minRId="10750" maxRId="10754">
    <sheetIdMap count="8">
      <sheetId val="1"/>
      <sheetId val="2"/>
      <sheetId val="3"/>
      <sheetId val="4"/>
      <sheetId val="5"/>
      <sheetId val="6"/>
      <sheetId val="7"/>
      <sheetId val="8"/>
    </sheetIdMap>
  </header>
  <header guid="{DC0B9D64-85E3-45A8-B827-AABEF0E040A1}" dateTime="2020-05-20T14:15:01" maxSheetId="9" userName="Егорычева Людмила Владимировна" r:id="rId1182">
    <sheetIdMap count="8">
      <sheetId val="1"/>
      <sheetId val="2"/>
      <sheetId val="3"/>
      <sheetId val="4"/>
      <sheetId val="5"/>
      <sheetId val="6"/>
      <sheetId val="7"/>
      <sheetId val="8"/>
    </sheetIdMap>
  </header>
  <header guid="{3DD8E40E-3786-4B89-A7DC-2BC72CB91775}" dateTime="2020-05-20T14:16:07" maxSheetId="9" userName="Егорычева Людмила Владимировна" r:id="rId1183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22" sId="1" numFmtId="4">
    <oc r="E184">
      <f>'Мет '!D20</f>
    </oc>
    <nc r="E184">
      <v>873707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21" sId="1">
    <nc r="E25">
      <f>689452-169993</f>
    </nc>
  </rcc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45" sId="1" numFmtId="4">
    <oc r="E180">
      <v>16679650</v>
    </oc>
    <nc r="E180">
      <v>14664218</v>
    </nc>
  </rcc>
  <rcc rId="10746" sId="1" numFmtId="4">
    <oc r="E181">
      <v>15791881</v>
    </oc>
    <nc r="E181">
      <v>14453658</v>
    </nc>
  </rcc>
  <rcc rId="10747" sId="1">
    <oc r="E182">
      <f>27009872-G182</f>
    </oc>
    <nc r="E182">
      <f>24835413-G182</f>
    </nc>
  </rcc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48" sId="1" numFmtId="4">
    <oc r="E184">
      <v>712105</v>
    </oc>
    <nc r="E184">
      <v>714832</v>
    </nc>
  </rcc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49" sId="4" numFmtId="4">
    <oc r="D19">
      <v>13527413</v>
    </oc>
    <nc r="D19">
      <v>13527412</v>
    </nc>
  </rcc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50" sId="1" numFmtId="4">
    <oc r="E192">
      <v>422112738</v>
    </oc>
    <nc r="E192">
      <v>427206522</v>
    </nc>
  </rcc>
  <rcc rId="10751" sId="1" numFmtId="4">
    <oc r="E193">
      <v>54873756</v>
    </oc>
    <nc r="E193">
      <v>54961839</v>
    </nc>
  </rcc>
  <rcc rId="10752" sId="1" numFmtId="4">
    <oc r="E194">
      <v>152766313</v>
    </oc>
    <nc r="E194">
      <v>151661661</v>
    </nc>
  </rcc>
  <rcc rId="10753" sId="1" numFmtId="4">
    <oc r="E195">
      <v>52087646</v>
    </oc>
    <nc r="E195">
      <v>53372383</v>
    </nc>
  </rcc>
  <rcc rId="10754" sId="1" numFmtId="4">
    <oc r="G195">
      <v>33650249</v>
    </oc>
    <nc r="G195">
      <v>145502607</v>
    </nc>
  </rcc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5DCAF9E-BDA2-4C69-97C7-F4AE5EE4111A}" action="delete"/>
  <rdn rId="0" localSheetId="1" customView="1" name="Z_15DCAF9E_BDA2_4C69_97C7_F4AE5EE4111A_.wvu.PrintArea" hidden="1" oldHidden="1">
    <formula>АУ!$A$1:$G$195</formula>
    <oldFormula>АУ!$A$1:$G$195</oldFormula>
  </rdn>
  <rdn rId="0" localSheetId="1" customView="1" name="Z_15DCAF9E_BDA2_4C69_97C7_F4AE5EE4111A_.wvu.Cols" hidden="1" oldHidden="1">
    <formula>АУ!$A:$A</formula>
    <oldFormula>АУ!$A:$A</oldFormula>
  </rdn>
  <rdn rId="0" localSheetId="1" customView="1" name="Z_15DCAF9E_BDA2_4C69_97C7_F4AE5EE4111A_.wvu.FilterData" hidden="1" oldHidden="1">
    <formula>АУ!$A$7:$H$195</formula>
    <oldFormula>АУ!$A$7:$H$195</oldFormula>
  </rdn>
  <rcv guid="{15DCAF9E-BDA2-4C69-97C7-F4AE5EE4111A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5DCAF9E-BDA2-4C69-97C7-F4AE5EE4111A}" action="delete"/>
  <rdn rId="0" localSheetId="1" customView="1" name="Z_15DCAF9E_BDA2_4C69_97C7_F4AE5EE4111A_.wvu.PrintArea" hidden="1" oldHidden="1">
    <formula>АУ!$A$1:$G$193</formula>
    <oldFormula>АУ!$A$1:$G$193</oldFormula>
  </rdn>
  <rdn rId="0" localSheetId="1" customView="1" name="Z_15DCAF9E_BDA2_4C69_97C7_F4AE5EE4111A_.wvu.Cols" hidden="1" oldHidden="1">
    <formula>АУ!$A:$A</formula>
    <oldFormula>АУ!$A:$A</oldFormula>
  </rdn>
  <rdn rId="0" localSheetId="1" customView="1" name="Z_15DCAF9E_BDA2_4C69_97C7_F4AE5EE4111A_.wvu.FilterData" hidden="1" oldHidden="1">
    <formula>АУ!$A$7:$H$193</formula>
    <oldFormula>АУ!$A$7:$H$193</oldFormula>
  </rdn>
  <rcv guid="{15DCAF9E-BDA2-4C69-97C7-F4AE5EE4111A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25" sId="5" numFmtId="4">
    <nc r="F19">
      <v>1005569</v>
    </nc>
  </rcc>
  <rcc rId="10526" sId="5" numFmtId="4">
    <nc r="D19">
      <v>597949</v>
    </nc>
  </rcc>
  <rcc rId="10527" sId="5" numFmtId="4">
    <nc r="D18">
      <v>478103</v>
    </nc>
  </rcc>
  <rcv guid="{22D191CC-E3E6-4E61-AC2B-6A6D5E9F787A}" action="delete"/>
  <rdn rId="0" localSheetId="1" customView="1" name="Z_22D191CC_E3E6_4E61_AC2B_6A6D5E9F787A_.wvu.FilterData" hidden="1" oldHidden="1">
    <formula>АУ!$A$7:$H$193</formula>
    <oldFormula>АУ!$A$7:$H$193</oldFormula>
  </rdn>
  <rcv guid="{22D191CC-E3E6-4E61-AC2B-6A6D5E9F787A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29" sId="1" numFmtId="4">
    <nc r="E90">
      <v>1127458</v>
    </nc>
  </rcc>
  <rcc rId="10530" sId="1" numFmtId="4">
    <nc r="E91">
      <v>471756</v>
    </nc>
  </rcc>
  <rcc rId="10531" sId="1" numFmtId="4">
    <nc r="G91">
      <v>2873379</v>
    </nc>
  </rcc>
  <rcv guid="{4C787E87-1628-40EE-BDF5-BFD0613DDAAA}" action="delete"/>
  <rdn rId="0" localSheetId="1" customView="1" name="Z_4C787E87_1628_40EE_BDF5_BFD0613DDAAA_.wvu.FilterData" hidden="1" oldHidden="1">
    <formula>АУ!$A$7:$H$193</formula>
    <oldFormula>АУ!$A$7:$H$193</oldFormula>
  </rdn>
  <rcv guid="{4C787E87-1628-40EE-BDF5-BFD0613DDAAA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33" sId="5" numFmtId="4">
    <nc r="F15">
      <v>24936</v>
    </nc>
  </rcc>
  <rcc rId="10534" sId="5" numFmtId="4">
    <nc r="D15">
      <v>21653</v>
    </nc>
  </rcc>
  <rcc rId="10535" sId="5" numFmtId="4">
    <nc r="D14">
      <v>527936</v>
    </nc>
  </rcc>
  <rcc rId="10536" sId="5" numFmtId="4">
    <nc r="D13">
      <v>373600</v>
    </nc>
  </rcc>
  <rcv guid="{0C7F7762-5B57-41D8-9889-D2223D49F74F}" action="delete"/>
  <rdn rId="0" localSheetId="1" customView="1" name="Z_0C7F7762_5B57_41D8_9889_D2223D49F74F_.wvu.FilterData" hidden="1" oldHidden="1">
    <formula>АУ!$A$7:$H$193</formula>
    <oldFormula>АУ!$A$7:$H$193</oldFormula>
  </rdn>
  <rcv guid="{0C7F7762-5B57-41D8-9889-D2223D49F74F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38" sId="1" numFmtId="4">
    <nc r="E27">
      <v>1629121</v>
    </nc>
  </rcc>
  <rcc rId="10539" sId="1" numFmtId="4">
    <nc r="G28">
      <v>1027561</v>
    </nc>
  </rcc>
  <rcc rId="10540" sId="1" numFmtId="4">
    <nc r="E28">
      <v>3817206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41" sId="2" numFmtId="4">
    <nc r="D9">
      <v>1486577</v>
    </nc>
  </rcc>
  <rcc rId="10542" sId="2" numFmtId="4">
    <nc r="D10">
      <v>1689262</v>
    </nc>
  </rcc>
  <rcc rId="10543" sId="2" numFmtId="4">
    <nc r="F9">
      <v>555403</v>
    </nc>
  </rcc>
  <rcc rId="10544" sId="2" numFmtId="4">
    <nc r="F10">
      <v>2262453</v>
    </nc>
  </rcc>
  <rcv guid="{D018F033-B48E-4A22-A861-FBCB68D66029}" action="delete"/>
  <rdn rId="0" localSheetId="1" customView="1" name="Z_D018F033_B48E_4A22_A861_FBCB68D66029_.wvu.FilterData" hidden="1" oldHidden="1">
    <formula>АУ!$A$7:$H$193</formula>
    <oldFormula>АУ!$A$7:$H$193</oldFormula>
  </rdn>
  <rcv guid="{D018F033-B48E-4A22-A861-FBCB68D66029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46" sId="4" numFmtId="4">
    <nc r="F37">
      <v>819</v>
    </nc>
  </rcc>
  <rcc rId="10547" sId="4" numFmtId="4">
    <nc r="D37">
      <v>86508</v>
    </nc>
  </rcc>
  <rcc rId="10548" sId="4" numFmtId="4">
    <nc r="D38">
      <v>3484379</v>
    </nc>
  </rcc>
  <rcc rId="10549" sId="4" numFmtId="4">
    <nc r="D36">
      <v>1834914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50" sId="4">
    <nc r="F30">
      <v>0</v>
    </nc>
  </rcc>
  <rcc rId="10551" sId="4" numFmtId="4">
    <nc r="D30">
      <v>1254831</v>
    </nc>
  </rcc>
  <rcc rId="10552" sId="4" numFmtId="4">
    <nc r="F31">
      <v>281396</v>
    </nc>
  </rcc>
  <rcc rId="10553" sId="4" numFmtId="4">
    <nc r="D31">
      <v>1289524</v>
    </nc>
  </rcc>
  <rcc rId="10554" sId="4" numFmtId="4">
    <nc r="D26">
      <v>938160</v>
    </nc>
  </rcc>
  <rcc rId="10555" sId="4" numFmtId="4">
    <nc r="D27">
      <v>355019</v>
    </nc>
  </rcc>
  <rcc rId="10556" sId="4" numFmtId="4">
    <nc r="D28">
      <v>13954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57" sId="4" numFmtId="4">
    <nc r="D12">
      <v>2724173</v>
    </nc>
  </rcc>
  <rcc rId="10558" sId="4" numFmtId="4">
    <nc r="D13">
      <v>1363499</v>
    </nc>
  </rcc>
  <rcc rId="10559" sId="4" numFmtId="4">
    <nc r="D14">
      <v>357554</v>
    </nc>
  </rcc>
  <rcc rId="10560" sId="4" numFmtId="4">
    <nc r="F14">
      <v>978661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23" sId="5" numFmtId="4">
    <oc r="D11">
      <v>3602757</v>
    </oc>
    <nc r="D11">
      <f>8437859-F11</f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61" sId="1" numFmtId="4">
    <nc r="E30">
      <v>944186</v>
    </nc>
  </rcc>
  <rcc rId="10562" sId="1" numFmtId="4">
    <nc r="E31">
      <f>1575032-G31</f>
    </nc>
  </rcc>
  <rcc rId="10563" sId="1" numFmtId="4">
    <nc r="G31">
      <v>153996</v>
    </nc>
  </rcc>
  <rcv guid="{15DCAF9E-BDA2-4C69-97C7-F4AE5EE4111A}" action="delete"/>
  <rdn rId="0" localSheetId="1" customView="1" name="Z_15DCAF9E_BDA2_4C69_97C7_F4AE5EE4111A_.wvu.PrintArea" hidden="1" oldHidden="1">
    <formula>АУ!$A$1:$G$193</formula>
    <oldFormula>АУ!$A$1:$G$193</oldFormula>
  </rdn>
  <rdn rId="0" localSheetId="1" customView="1" name="Z_15DCAF9E_BDA2_4C69_97C7_F4AE5EE4111A_.wvu.Cols" hidden="1" oldHidden="1">
    <formula>АУ!$A:$A</formula>
    <oldFormula>АУ!$A:$A</oldFormula>
  </rdn>
  <rdn rId="0" localSheetId="1" customView="1" name="Z_15DCAF9E_BDA2_4C69_97C7_F4AE5EE4111A_.wvu.FilterData" hidden="1" oldHidden="1">
    <formula>АУ!$A$7:$H$193</formula>
    <oldFormula>АУ!$A$7:$H$193</oldFormula>
  </rdn>
  <rcv guid="{15DCAF9E-BDA2-4C69-97C7-F4AE5EE4111A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67" sId="1" numFmtId="4">
    <oc r="E190">
      <v>489858454</v>
    </oc>
    <nc r="E190">
      <v>422112738</v>
    </nc>
  </rcc>
  <rcc rId="10568" sId="1" numFmtId="4">
    <oc r="E191">
      <v>62331539</v>
    </oc>
    <nc r="E191">
      <v>54873756</v>
    </nc>
  </rcc>
  <rcc rId="10569" sId="1" numFmtId="4">
    <oc r="E192">
      <v>170925700</v>
    </oc>
    <nc r="E192">
      <v>152766313</v>
    </nc>
  </rcc>
  <rcc rId="10570" sId="1" numFmtId="4">
    <oc r="G193">
      <v>152439852</v>
    </oc>
    <nc r="G193">
      <v>33650249</v>
    </nc>
  </rcc>
  <rcc rId="10571" sId="1" numFmtId="4">
    <oc r="E193">
      <v>64002779</v>
    </oc>
    <nc r="E193">
      <v>52087646</v>
    </nc>
  </rcc>
  <rfmt sheetId="1" sqref="E188:E193" start="0" length="2147483647">
    <dxf>
      <font>
        <color auto="1"/>
      </font>
    </dxf>
  </rfmt>
  <rfmt sheetId="1" sqref="G188:G193" start="0" length="2147483647">
    <dxf>
      <font>
        <color auto="1"/>
      </font>
    </dxf>
  </rfmt>
  <rcv guid="{4C787E87-1628-40EE-BDF5-BFD0613DDAAA}" action="delete"/>
  <rdn rId="0" localSheetId="1" customView="1" name="Z_4C787E87_1628_40EE_BDF5_BFD0613DDAAA_.wvu.FilterData" hidden="1" oldHidden="1">
    <formula>АУ!$A$7:$H$193</formula>
    <oldFormula>АУ!$A$7:$H$193</oldFormula>
  </rdn>
  <rcv guid="{4C787E87-1628-40EE-BDF5-BFD0613DDAAA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73" sId="3" numFmtId="4">
    <nc r="D17">
      <v>13</v>
    </nc>
  </rcc>
  <rcc rId="10574" sId="3" numFmtId="4">
    <nc r="D16">
      <v>572720</v>
    </nc>
  </rcc>
  <rcc rId="10575" sId="3" numFmtId="4">
    <nc r="D15">
      <v>645803</v>
    </nc>
  </rcc>
  <rcc rId="10576" sId="3" numFmtId="4">
    <nc r="D14">
      <v>1631622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77" sId="3">
    <nc r="D28">
      <v>0</v>
    </nc>
  </rcc>
  <rcc rId="10578" sId="3">
    <nc r="D27">
      <v>3450</v>
    </nc>
  </rcc>
  <rcc rId="10579" sId="3" numFmtId="4">
    <nc r="D26">
      <v>1806681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80" sId="3">
    <nc r="D24">
      <f>2509+143635</f>
    </nc>
  </rcc>
  <rcc rId="10581" sId="3">
    <nc r="D23">
      <f>3176519+2734450</f>
    </nc>
  </rcc>
  <rcc rId="10582" sId="3" numFmtId="4">
    <nc r="D22">
      <v>29747702</v>
    </nc>
  </rcc>
  <rfmt sheetId="3" sqref="D21:D24" start="0" length="2147483647">
    <dxf>
      <font>
        <color rgb="FFFF0000"/>
      </font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83" sId="3" numFmtId="4">
    <nc r="F20">
      <v>3596814</v>
    </nc>
  </rcc>
  <rcc rId="10584" sId="3" numFmtId="4">
    <nc r="D20">
      <v>3186308</v>
    </nc>
  </rcc>
  <rcc rId="10585" sId="3" numFmtId="4">
    <nc r="D19">
      <v>1511962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86" sId="1" numFmtId="4">
    <nc r="E72">
      <v>714010</v>
    </nc>
  </rcc>
  <rcc rId="10587" sId="1" numFmtId="4">
    <nc r="E73">
      <v>226686</v>
    </nc>
  </rcc>
  <rcc rId="10588" sId="1" numFmtId="4">
    <nc r="G73">
      <v>713066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89" sId="1" numFmtId="4">
    <nc r="E13">
      <v>754494</v>
    </nc>
  </rcc>
  <rcc rId="10590" sId="1" numFmtId="4">
    <nc r="E14">
      <v>303029</v>
    </nc>
  </rcc>
  <rcc rId="10591" sId="1" numFmtId="4">
    <nc r="G14">
      <v>27544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92" sId="1" numFmtId="4">
    <nc r="E16">
      <v>458454</v>
    </nc>
  </rcc>
  <rcc rId="10593" sId="1" numFmtId="4">
    <nc r="E17">
      <v>1360026</v>
    </nc>
  </rcc>
  <rcc rId="10594" sId="1" numFmtId="4">
    <nc r="G18">
      <v>343468</v>
    </nc>
  </rcc>
  <rcc rId="10595" sId="1" numFmtId="4">
    <nc r="E18">
      <v>227982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96" sId="1" numFmtId="4">
    <nc r="E156">
      <v>9222565</v>
    </nc>
  </rcc>
  <rcc rId="10597" sId="1" numFmtId="4">
    <nc r="E157">
      <v>905923</v>
    </nc>
  </rcc>
  <rcc rId="10598" sId="1" numFmtId="4">
    <nc r="E158">
      <v>734969</v>
    </nc>
  </rcc>
  <rcc rId="10599" sId="1" numFmtId="4">
    <nc r="E159">
      <v>39195</v>
    </nc>
  </rcc>
  <rcv guid="{15DCAF9E-BDA2-4C69-97C7-F4AE5EE4111A}" action="delete"/>
  <rdn rId="0" localSheetId="1" customView="1" name="Z_15DCAF9E_BDA2_4C69_97C7_F4AE5EE4111A_.wvu.PrintArea" hidden="1" oldHidden="1">
    <formula>АУ!$A$1:$G$193</formula>
    <oldFormula>АУ!$A$1:$G$193</oldFormula>
  </rdn>
  <rdn rId="0" localSheetId="1" customView="1" name="Z_15DCAF9E_BDA2_4C69_97C7_F4AE5EE4111A_.wvu.Cols" hidden="1" oldHidden="1">
    <formula>АУ!$A:$A</formula>
    <oldFormula>АУ!$A:$A</oldFormula>
  </rdn>
  <rdn rId="0" localSheetId="1" customView="1" name="Z_15DCAF9E_BDA2_4C69_97C7_F4AE5EE4111A_.wvu.FilterData" hidden="1" oldHidden="1">
    <formula>АУ!$A$7:$H$193</formula>
    <oldFormula>АУ!$A$7:$H$193</oldFormula>
  </rdn>
  <rcv guid="{15DCAF9E-BDA2-4C69-97C7-F4AE5EE4111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5DCAF9E-BDA2-4C69-97C7-F4AE5EE4111A}" action="delete"/>
  <rdn rId="0" localSheetId="1" customView="1" name="Z_15DCAF9E_BDA2_4C69_97C7_F4AE5EE4111A_.wvu.PrintArea" hidden="1" oldHidden="1">
    <formula>АУ!$A$1:$G$193</formula>
    <oldFormula>АУ!$A$1:$G$193</oldFormula>
  </rdn>
  <rdn rId="0" localSheetId="1" customView="1" name="Z_15DCAF9E_BDA2_4C69_97C7_F4AE5EE4111A_.wvu.Cols" hidden="1" oldHidden="1">
    <formula>АУ!$A:$A</formula>
    <oldFormula>АУ!$A:$A</oldFormula>
  </rdn>
  <rdn rId="0" localSheetId="1" customView="1" name="Z_15DCAF9E_BDA2_4C69_97C7_F4AE5EE4111A_.wvu.FilterData" hidden="1" oldHidden="1">
    <formula>АУ!$A$7:$H$193</formula>
    <oldFormula>АУ!$A$7:$H$193</oldFormula>
  </rdn>
  <rcv guid="{15DCAF9E-BDA2-4C69-97C7-F4AE5EE4111A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5DCAF9E-BDA2-4C69-97C7-F4AE5EE4111A}" action="delete"/>
  <rdn rId="0" localSheetId="1" customView="1" name="Z_15DCAF9E_BDA2_4C69_97C7_F4AE5EE4111A_.wvu.PrintArea" hidden="1" oldHidden="1">
    <formula>АУ!$A$1:$G$193</formula>
    <oldFormula>АУ!$A$1:$G$193</oldFormula>
  </rdn>
  <rdn rId="0" localSheetId="1" customView="1" name="Z_15DCAF9E_BDA2_4C69_97C7_F4AE5EE4111A_.wvu.Cols" hidden="1" oldHidden="1">
    <formula>АУ!$A:$A</formula>
    <oldFormula>АУ!$A:$A</oldFormula>
  </rdn>
  <rdn rId="0" localSheetId="1" customView="1" name="Z_15DCAF9E_BDA2_4C69_97C7_F4AE5EE4111A_.wvu.FilterData" hidden="1" oldHidden="1">
    <formula>АУ!$A$7:$H$193</formula>
    <oldFormula>АУ!$A$7:$H$193</oldFormula>
  </rdn>
  <rcv guid="{15DCAF9E-BDA2-4C69-97C7-F4AE5EE4111A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06" sId="1" numFmtId="4">
    <nc r="E96">
      <v>2387958</v>
    </nc>
  </rcc>
  <rcc rId="10607" sId="1" numFmtId="4">
    <nc r="E97">
      <v>2862228</v>
    </nc>
  </rcc>
  <rcc rId="10608" sId="1" numFmtId="4">
    <nc r="E98">
      <v>3580409</v>
    </nc>
  </rcc>
  <rcc rId="10609" sId="1" numFmtId="4">
    <nc r="E99">
      <v>13328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10" sId="1" numFmtId="4">
    <nc r="E58">
      <v>392600</v>
    </nc>
  </rcc>
  <rcc rId="10611" sId="1" numFmtId="4">
    <nc r="E59">
      <v>452080</v>
    </nc>
  </rcc>
  <rcc rId="10612" sId="1" numFmtId="4">
    <nc r="E60">
      <v>184815</v>
    </nc>
  </rcc>
  <rcc rId="10613" sId="1" numFmtId="4">
    <nc r="E61">
      <v>8602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14" sId="4" numFmtId="4">
    <nc r="D9">
      <v>5418671</v>
    </nc>
  </rcc>
  <rcc rId="10615" sId="4">
    <nc r="D10">
      <v>3150465</v>
    </nc>
  </rcc>
  <rcc rId="10616" sId="4" numFmtId="4">
    <nc r="F10">
      <v>7319092</v>
    </nc>
  </rcc>
  <rcv guid="{0099BDEC-AD8E-4973-8D39-BAC870FECA9E}" action="delete"/>
  <rdn rId="0" localSheetId="1" customView="1" name="Z_0099BDEC_AD8E_4973_8D39_BAC870FECA9E_.wvu.FilterData" hidden="1" oldHidden="1">
    <formula>АУ!$A$7:$H$193</formula>
    <oldFormula>АУ!$A$7:$H$193</oldFormula>
  </rdn>
  <rcv guid="{0099BDEC-AD8E-4973-8D39-BAC870FECA9E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5DCAF9E-BDA2-4C69-97C7-F4AE5EE4111A}" action="delete"/>
  <rdn rId="0" localSheetId="1" customView="1" name="Z_15DCAF9E_BDA2_4C69_97C7_F4AE5EE4111A_.wvu.PrintArea" hidden="1" oldHidden="1">
    <formula>АУ!$A$1:$G$195</formula>
    <oldFormula>АУ!$A$1:$G$195</oldFormula>
  </rdn>
  <rdn rId="0" localSheetId="1" customView="1" name="Z_15DCAF9E_BDA2_4C69_97C7_F4AE5EE4111A_.wvu.Cols" hidden="1" oldHidden="1">
    <formula>АУ!$A:$A</formula>
    <oldFormula>АУ!$A:$A</oldFormula>
  </rdn>
  <rdn rId="0" localSheetId="1" customView="1" name="Z_15DCAF9E_BDA2_4C69_97C7_F4AE5EE4111A_.wvu.FilterData" hidden="1" oldHidden="1">
    <formula>АУ!$A$7:$H$195</formula>
    <oldFormula>АУ!$A$7:$H$195</oldFormula>
  </rdn>
  <rcv guid="{15DCAF9E-BDA2-4C69-97C7-F4AE5EE4111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95" sId="7" numFmtId="4">
    <nc r="D10">
      <v>1860593</v>
    </nc>
  </rcc>
  <rcv guid="{E98BCC6F-BA0E-47C2-8CAA-831EEF408EBB}" action="delete"/>
  <rdn rId="0" localSheetId="1" customView="1" name="Z_E98BCC6F_BA0E_47C2_8CAA_831EEF408EBB_.wvu.FilterData" hidden="1" oldHidden="1">
    <formula>АУ!$A$7:$H$193</formula>
    <oldFormula>АУ!$A$7:$H$193</oldFormula>
  </rdn>
  <rcv guid="{E98BCC6F-BA0E-47C2-8CAA-831EEF408EBB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97" sId="6" numFmtId="4">
    <nc r="D9">
      <v>1499516</v>
    </nc>
  </rcc>
  <rcc rId="10498" sId="6" numFmtId="4">
    <nc r="D10">
      <v>22089</v>
    </nc>
  </rcc>
  <rcc rId="10499" sId="6" numFmtId="4">
    <nc r="D11">
      <v>5552</v>
    </nc>
  </rcc>
  <rcc rId="10500" sId="6" numFmtId="4">
    <nc r="D13">
      <v>630228</v>
    </nc>
  </rcc>
  <rcc rId="10501" sId="6" numFmtId="4">
    <nc r="D14">
      <v>89247</v>
    </nc>
  </rcc>
  <rcc rId="10502" sId="6" numFmtId="4">
    <nc r="D16">
      <v>4531465</v>
    </nc>
  </rcc>
  <rcc rId="10503" sId="6" numFmtId="4">
    <nc r="D17">
      <v>260260</v>
    </nc>
  </rcc>
  <rcc rId="10504" sId="6" numFmtId="4">
    <nc r="D18">
      <v>9570</v>
    </nc>
  </rcc>
  <rcv guid="{01D7B0FA-5F67-4436-847C-31A1972E9C40}" action="delete"/>
  <rdn rId="0" localSheetId="1" customView="1" name="Z_01D7B0FA_5F67_4436_847C_31A1972E9C40_.wvu.FilterData" hidden="1" oldHidden="1">
    <formula>АУ!$A$7:$H$193</formula>
    <oldFormula>АУ!$A$7:$H$193</oldFormula>
  </rdn>
  <rcv guid="{01D7B0FA-5F67-4436-847C-31A1972E9C40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06" sId="6">
    <nc r="D21">
      <v>2727</v>
    </nc>
  </rcc>
  <rcc rId="10507" sId="6" numFmtId="4">
    <nc r="D20">
      <v>712105</v>
    </nc>
  </rcc>
  <rcv guid="{A7CFECE1-CCFC-4D72-8D20-29EE8630919E}" action="delete"/>
  <rdn rId="0" localSheetId="1" customView="1" name="Z_A7CFECE1_CCFC_4D72_8D20_29EE8630919E_.wvu.FilterData" hidden="1" oldHidden="1">
    <formula>АУ!$A$7:$H$193</formula>
    <oldFormula>АУ!$A$7:$H$193</oldFormula>
  </rdn>
  <rcv guid="{A7CFECE1-CCFC-4D72-8D20-29EE8630919E}" action="add"/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20" sId="1">
    <oc r="G111">
      <f>ЗФ!F31</f>
    </oc>
    <nc r="G111">
      <f>ЗФ!F14</f>
    </nc>
  </rcc>
  <rcv guid="{0099BDEC-AD8E-4973-8D39-BAC870FECA9E}" action="delete"/>
  <rdn rId="0" localSheetId="1" customView="1" name="Z_0099BDEC_AD8E_4973_8D39_BAC870FECA9E_.wvu.FilterData" hidden="1" oldHidden="1">
    <formula>АУ!$A$7:$H$193</formula>
    <oldFormula>АУ!$A$7:$H$193</oldFormula>
  </rdn>
  <rcv guid="{0099BDEC-AD8E-4973-8D39-BAC870FECA9E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24" sId="1" numFmtId="4">
    <oc r="E151">
      <f>32442234+9816122</f>
    </oc>
    <nc r="E151">
      <v>39908056</v>
    </nc>
  </rcc>
  <rcc rId="10325" sId="1" numFmtId="4">
    <oc r="E152">
      <v>3660033</v>
    </oc>
    <nc r="E152">
      <v>3434768</v>
    </nc>
  </rcc>
  <rcc rId="10326" sId="1" numFmtId="4">
    <oc r="E153">
      <v>12599119</v>
    </oc>
    <nc r="E153">
      <v>11584303</v>
    </nc>
  </rcc>
  <rcc rId="10327" sId="1" numFmtId="4">
    <oc r="G154">
      <f>3374401+44026</f>
    </oc>
    <nc r="G154">
      <v>3479766</v>
    </nc>
  </rcc>
  <rcc rId="10328" sId="1" numFmtId="4">
    <oc r="E154">
      <f>239488+4448</f>
    </oc>
    <nc r="E154">
      <v>224649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29" sId="1" numFmtId="4">
    <oc r="F189">
      <v>13013</v>
    </oc>
    <nc r="F189">
      <v>12851</v>
    </nc>
  </rcc>
  <rcc rId="10330" sId="1" numFmtId="4">
    <oc r="F190">
      <v>6153</v>
    </oc>
    <nc r="F190">
      <v>3645</v>
    </nc>
  </rcc>
  <rcc rId="10331" sId="1" numFmtId="4">
    <oc r="F191">
      <v>2131</v>
    </oc>
    <nc r="F191">
      <v>2219</v>
    </nc>
  </rcc>
  <rcc rId="10332" sId="1" numFmtId="4">
    <oc r="F192">
      <v>6779</v>
    </oc>
    <nc r="F192">
      <v>6686</v>
    </nc>
  </rcc>
  <rcc rId="10333" sId="1" numFmtId="4">
    <oc r="F193">
      <v>4054</v>
    </oc>
    <nc r="F193">
      <v>3878</v>
    </nc>
  </rcc>
  <rcv guid="{4C787E87-1628-40EE-BDF5-BFD0613DDAAA}" action="delete"/>
  <rdn rId="0" localSheetId="1" customView="1" name="Z_4C787E87_1628_40EE_BDF5_BFD0613DDAAA_.wvu.FilterData" hidden="1" oldHidden="1">
    <formula>АУ!$A$7:$H$193</formula>
    <oldFormula>АУ!$A$7:$H$193</oldFormula>
  </rdn>
  <rcv guid="{4C787E87-1628-40EE-BDF5-BFD0613DDAAA}" action="add"/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5DCAF9E-BDA2-4C69-97C7-F4AE5EE4111A}" action="delete"/>
  <rdn rId="0" localSheetId="1" customView="1" name="Z_15DCAF9E_BDA2_4C69_97C7_F4AE5EE4111A_.wvu.PrintArea" hidden="1" oldHidden="1">
    <formula>АУ!$A$1:$G$193</formula>
    <oldFormula>АУ!$A$1:$G$193</oldFormula>
  </rdn>
  <rdn rId="0" localSheetId="1" customView="1" name="Z_15DCAF9E_BDA2_4C69_97C7_F4AE5EE4111A_.wvu.Cols" hidden="1" oldHidden="1">
    <formula>АУ!$A:$A</formula>
    <oldFormula>АУ!$A:$A</oldFormula>
  </rdn>
  <rdn rId="0" localSheetId="1" customView="1" name="Z_15DCAF9E_BDA2_4C69_97C7_F4AE5EE4111A_.wvu.FilterData" hidden="1" oldHidden="1">
    <formula>АУ!$A$7:$H$193</formula>
    <oldFormula>АУ!$A$7:$H$193</oldFormula>
  </rdn>
  <rcv guid="{15DCAF9E-BDA2-4C69-97C7-F4AE5EE4111A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38" sId="1">
    <oc r="B4" t="inlineStr">
      <is>
        <t>Расчетный период март 2020г.</t>
      </is>
    </oc>
    <nc r="B4" t="inlineStr">
      <is>
        <t>Расчетный период апрель 2020г.</t>
      </is>
    </nc>
  </rcc>
  <rcc rId="10339" sId="2">
    <oc r="A4" t="inlineStr">
      <is>
        <t>Расчетный период март  2020 г.</t>
      </is>
    </oc>
    <nc r="A4" t="inlineStr">
      <is>
        <t>Расчетный период апрель  2020 г.</t>
      </is>
    </nc>
  </rcc>
  <rcc rId="10340" sId="3">
    <oc r="A4" t="inlineStr">
      <is>
        <t>Расчетный период март 2020 г.</t>
      </is>
    </oc>
    <nc r="A4" t="inlineStr">
      <is>
        <t>Расчетный период апрель 2020 г.</t>
      </is>
    </nc>
  </rcc>
  <rcc rId="10341" sId="4">
    <oc r="A4" t="inlineStr">
      <is>
        <t>Расчетный период март 2020 г.</t>
      </is>
    </oc>
    <nc r="A4" t="inlineStr">
      <is>
        <t>Расчетный период апрель 2020 г.</t>
      </is>
    </nc>
  </rcc>
  <rcc rId="10342" sId="5">
    <oc r="A4" t="inlineStr">
      <is>
        <t>Расчетный период март  2020 г.</t>
      </is>
    </oc>
    <nc r="A4" t="inlineStr">
      <is>
        <t>Расчетный период апрель   2020 г.</t>
      </is>
    </nc>
  </rcc>
  <rcc rId="10343" sId="6">
    <oc r="A4" t="inlineStr">
      <is>
        <t>Расчетный период март  2020 г.</t>
      </is>
    </oc>
    <nc r="A4" t="inlineStr">
      <is>
        <t>Расчетный период апрель  2020 г.</t>
      </is>
    </nc>
  </rcc>
  <rcc rId="10344" sId="7">
    <oc r="A4" t="inlineStr">
      <is>
        <t>Расчетный период март 2020 г.</t>
      </is>
    </oc>
    <nc r="A4" t="inlineStr">
      <is>
        <t>Расчетный период апрель 2020 г.</t>
      </is>
    </nc>
  </rcc>
  <rcv guid="{15DCAF9E-BDA2-4C69-97C7-F4AE5EE4111A}" action="delete"/>
  <rdn rId="0" localSheetId="1" customView="1" name="Z_15DCAF9E_BDA2_4C69_97C7_F4AE5EE4111A_.wvu.PrintArea" hidden="1" oldHidden="1">
    <formula>АУ!$A$1:$G$193</formula>
    <oldFormula>АУ!$A$1:$G$193</oldFormula>
  </rdn>
  <rdn rId="0" localSheetId="1" customView="1" name="Z_15DCAF9E_BDA2_4C69_97C7_F4AE5EE4111A_.wvu.Cols" hidden="1" oldHidden="1">
    <formula>АУ!$A:$A</formula>
    <oldFormula>АУ!$A:$A</oldFormula>
  </rdn>
  <rdn rId="0" localSheetId="1" customView="1" name="Z_15DCAF9E_BDA2_4C69_97C7_F4AE5EE4111A_.wvu.FilterData" hidden="1" oldHidden="1">
    <formula>АУ!$A$7:$H$193</formula>
    <oldFormula>АУ!$A$7:$H$193</oldFormula>
  </rdn>
  <rcv guid="{15DCAF9E-BDA2-4C69-97C7-F4AE5EE4111A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48" sId="7" numFmtId="4">
    <oc r="D10">
      <v>1910576</v>
    </oc>
    <nc r="D10"/>
  </rcc>
  <rcc rId="10349" sId="6" numFmtId="4">
    <oc r="D9">
      <v>1706178</v>
    </oc>
    <nc r="D9"/>
  </rcc>
  <rcc rId="10350" sId="6" numFmtId="4">
    <oc r="D10">
      <v>21146</v>
    </oc>
    <nc r="D10"/>
  </rcc>
  <rcc rId="10351" sId="6" numFmtId="4">
    <oc r="D11">
      <v>6870</v>
    </oc>
    <nc r="D11"/>
  </rcc>
  <rcc rId="10352" sId="6" numFmtId="4">
    <oc r="D13">
      <v>724148</v>
    </oc>
    <nc r="D13"/>
  </rcc>
  <rcc rId="10353" sId="6" numFmtId="4">
    <oc r="D14">
      <v>100572</v>
    </oc>
    <nc r="D14"/>
  </rcc>
  <rcc rId="10354" sId="6" numFmtId="4">
    <oc r="D16">
      <v>5057877</v>
    </oc>
    <nc r="D16"/>
  </rcc>
  <rcc rId="10355" sId="6" numFmtId="4">
    <oc r="D17">
      <v>320209</v>
    </oc>
    <nc r="D17"/>
  </rcc>
  <rcc rId="10356" sId="6" numFmtId="4">
    <oc r="D18">
      <v>9300</v>
    </oc>
    <nc r="D18"/>
  </rcc>
  <rcc rId="10357" sId="6" numFmtId="4">
    <oc r="D20">
      <v>873631</v>
    </oc>
    <nc r="D20"/>
  </rcc>
  <rcc rId="10358" sId="6">
    <oc r="D21">
      <v>76</v>
    </oc>
    <nc r="D21"/>
  </rcc>
  <rcc rId="10359" sId="5" numFmtId="4">
    <oc r="D9">
      <v>1322784</v>
    </oc>
    <nc r="D9"/>
  </rcc>
  <rcc rId="10360" sId="5" numFmtId="4">
    <oc r="D10">
      <v>2938058</v>
    </oc>
    <nc r="D10"/>
  </rcc>
  <rcc rId="10361" sId="5">
    <oc r="D11">
      <f>8437859-F11</f>
    </oc>
    <nc r="D11"/>
  </rcc>
  <rcc rId="10362" sId="5" numFmtId="4">
    <oc r="F10">
      <v>42079</v>
    </oc>
    <nc r="F10"/>
  </rcc>
  <rcc rId="10363" sId="5" numFmtId="4">
    <oc r="F11">
      <v>4854201</v>
    </oc>
    <nc r="F11"/>
  </rcc>
  <rcc rId="10364" sId="5" numFmtId="4">
    <oc r="D13">
      <v>388823</v>
    </oc>
    <nc r="D13"/>
  </rcc>
  <rcc rId="10365" sId="5" numFmtId="4">
    <oc r="D14">
      <v>545730</v>
    </oc>
    <nc r="D14"/>
  </rcc>
  <rcc rId="10366" sId="5" numFmtId="4">
    <oc r="D15">
      <v>21252</v>
    </oc>
    <nc r="D15"/>
  </rcc>
  <rcc rId="10367" sId="5" numFmtId="4">
    <oc r="F15">
      <v>30091</v>
    </oc>
    <nc r="F15"/>
  </rcc>
  <rcc rId="10368" sId="5" numFmtId="4">
    <oc r="D18">
      <v>714107</v>
    </oc>
    <nc r="D18"/>
  </rcc>
  <rcc rId="10369" sId="5" numFmtId="4">
    <oc r="D19">
      <v>513821</v>
    </oc>
    <nc r="D19"/>
  </rcc>
  <rcc rId="10370" sId="5" numFmtId="4">
    <oc r="F19">
      <v>924704</v>
    </oc>
    <nc r="F19"/>
  </rcc>
  <rcc rId="10371" sId="4" numFmtId="4">
    <oc r="D9">
      <v>6286590</v>
    </oc>
    <nc r="D9"/>
  </rcc>
  <rcc rId="10372" sId="4">
    <oc r="D10">
      <v>3674728</v>
    </oc>
    <nc r="D10"/>
  </rcc>
  <rcc rId="10373" sId="4" numFmtId="4">
    <oc r="F10">
      <v>7196945</v>
    </oc>
    <nc r="F10"/>
  </rcc>
  <rcc rId="10374" sId="4" numFmtId="4">
    <oc r="D12">
      <v>3112019</v>
    </oc>
    <nc r="D12"/>
  </rcc>
  <rcc rId="10375" sId="4" numFmtId="4">
    <oc r="D13">
      <v>1481792</v>
    </oc>
    <nc r="D13"/>
  </rcc>
  <rcc rId="10376" sId="4" numFmtId="4">
    <oc r="D14">
      <v>430219</v>
    </oc>
    <nc r="D14"/>
  </rcc>
  <rcc rId="10377" sId="4" numFmtId="4">
    <oc r="F14">
      <v>944752</v>
    </oc>
    <nc r="F14"/>
  </rcc>
  <rcc rId="10378" sId="4" numFmtId="4">
    <oc r="D16">
      <v>9970231</v>
    </oc>
    <nc r="D16"/>
  </rcc>
  <rcc rId="10379" sId="4" numFmtId="4">
    <oc r="D17">
      <v>86165</v>
    </oc>
    <nc r="D17"/>
  </rcc>
  <rcc rId="10380" sId="4" numFmtId="4">
    <oc r="F17">
      <v>45126</v>
    </oc>
    <nc r="F17"/>
  </rcc>
  <rcc rId="10381" sId="4" numFmtId="4">
    <oc r="D19">
      <v>14758883</v>
    </oc>
    <nc r="D19"/>
  </rcc>
  <rcc rId="10382" sId="4" numFmtId="4">
    <oc r="D20">
      <v>356777</v>
    </oc>
    <nc r="D20"/>
  </rcc>
  <rcc rId="10383" sId="4" numFmtId="4">
    <oc r="D21">
      <v>97261</v>
    </oc>
    <nc r="D21"/>
  </rcc>
  <rcc rId="10384" sId="4" numFmtId="4">
    <oc r="D23">
      <v>1795781</v>
    </oc>
    <nc r="D23"/>
  </rcc>
  <rcc rId="10385" sId="4" numFmtId="4">
    <oc r="D24">
      <v>1298039</v>
    </oc>
    <nc r="D24"/>
  </rcc>
  <rcc rId="10386" sId="4" numFmtId="4">
    <oc r="F24">
      <v>3183944</v>
    </oc>
    <nc r="F24"/>
  </rcc>
  <rcc rId="10387" sId="4" numFmtId="4">
    <oc r="D26">
      <v>1119624</v>
    </oc>
    <nc r="D26"/>
  </rcc>
  <rcc rId="10388" sId="4" numFmtId="4">
    <oc r="D27">
      <v>406101</v>
    </oc>
    <nc r="D27"/>
  </rcc>
  <rcc rId="10389" sId="4" numFmtId="4">
    <oc r="D28">
      <v>21679</v>
    </oc>
    <nc r="D28"/>
  </rcc>
  <rcc rId="10390" sId="4" numFmtId="4">
    <oc r="D30">
      <v>1333575</v>
    </oc>
    <nc r="D30"/>
  </rcc>
  <rcc rId="10391" sId="4" numFmtId="4">
    <oc r="D31">
      <v>1208483</v>
    </oc>
    <nc r="D31"/>
  </rcc>
  <rcc rId="10392" sId="4" numFmtId="4">
    <oc r="F31">
      <v>292148</v>
    </oc>
    <nc r="F31"/>
  </rcc>
  <rcc rId="10393" sId="4" numFmtId="4">
    <oc r="D33">
      <v>2414755</v>
    </oc>
    <nc r="D33"/>
  </rcc>
  <rcc rId="10394" sId="4" numFmtId="4">
    <oc r="D34">
      <v>1648081</v>
    </oc>
    <nc r="D34"/>
  </rcc>
  <rcc rId="10395" sId="4" numFmtId="4">
    <oc r="F34">
      <v>1264870</v>
    </oc>
    <nc r="F34"/>
  </rcc>
  <rcc rId="10396" sId="4" numFmtId="4">
    <oc r="D36">
      <v>1833722</v>
    </oc>
    <nc r="D36"/>
  </rcc>
  <rcc rId="10397" sId="4" numFmtId="4">
    <oc r="D37">
      <v>92912</v>
    </oc>
    <nc r="D37"/>
  </rcc>
  <rcc rId="10398" sId="4" numFmtId="4">
    <oc r="D38">
      <v>4033802</v>
    </oc>
    <nc r="D38"/>
  </rcc>
  <rcc rId="10399" sId="4">
    <oc r="F36">
      <v>0</v>
    </oc>
    <nc r="F36"/>
  </rcc>
  <rcc rId="10400" sId="4" numFmtId="4">
    <oc r="F37">
      <v>1047</v>
    </oc>
    <nc r="F37"/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01" sId="3">
    <oc r="D9">
      <v>394</v>
    </oc>
    <nc r="D9"/>
  </rcc>
  <rcc rId="10402" sId="3" numFmtId="4">
    <oc r="D10">
      <v>1011171</v>
    </oc>
    <nc r="D10"/>
  </rcc>
  <rcc rId="10403" sId="3" numFmtId="4">
    <oc r="D11">
      <v>5580301</v>
    </oc>
    <nc r="D11"/>
  </rcc>
  <rcc rId="10404" sId="3" numFmtId="4">
    <oc r="D12">
      <v>263669</v>
    </oc>
    <nc r="D12"/>
  </rcc>
  <rcc rId="10405" sId="3" numFmtId="4">
    <oc r="F12">
      <v>168274</v>
    </oc>
    <nc r="F12"/>
  </rcc>
  <rcc rId="10406" sId="3" numFmtId="4">
    <oc r="D14">
      <v>1663748</v>
    </oc>
    <nc r="D14"/>
  </rcc>
  <rcc rId="10407" sId="3" numFmtId="4">
    <oc r="D15">
      <v>647850</v>
    </oc>
    <nc r="D15"/>
  </rcc>
  <rcc rId="10408" sId="3" numFmtId="4">
    <oc r="D16">
      <v>702601</v>
    </oc>
    <nc r="D16"/>
  </rcc>
  <rcc rId="10409" sId="3" numFmtId="4">
    <oc r="D17">
      <v>11</v>
    </oc>
    <nc r="D17"/>
  </rcc>
  <rcc rId="10410" sId="3" numFmtId="4">
    <oc r="D19">
      <v>2052861</v>
    </oc>
    <nc r="D19"/>
  </rcc>
  <rcc rId="10411" sId="3" numFmtId="4">
    <oc r="D20">
      <v>3518358</v>
    </oc>
    <nc r="D20"/>
  </rcc>
  <rcc rId="10412" sId="3" numFmtId="4">
    <oc r="F20">
      <v>3544307</v>
    </oc>
    <nc r="F20"/>
  </rcc>
  <rcc rId="10413" sId="3" numFmtId="4">
    <oc r="D22">
      <v>23315565</v>
    </oc>
    <nc r="D22"/>
  </rcc>
  <rcc rId="10414" sId="3" numFmtId="4">
    <oc r="D23">
      <v>6105670</v>
    </oc>
    <nc r="D23"/>
  </rcc>
  <rcc rId="10415" sId="3" numFmtId="4">
    <oc r="D24">
      <v>168156</v>
    </oc>
    <nc r="D24"/>
  </rcc>
  <rcc rId="10416" sId="3" numFmtId="4">
    <oc r="D26">
      <v>1963533</v>
    </oc>
    <nc r="D26"/>
  </rcc>
  <rcc rId="10417" sId="2" numFmtId="4">
    <oc r="D9">
      <v>1807068</v>
    </oc>
    <nc r="D9"/>
  </rcc>
  <rcc rId="10418" sId="2" numFmtId="4">
    <oc r="D10">
      <v>1930284</v>
    </oc>
    <nc r="D10"/>
  </rcc>
  <rcc rId="10419" sId="2" numFmtId="4">
    <oc r="F9">
      <v>505941</v>
    </oc>
    <nc r="F9"/>
  </rcc>
  <rcc rId="10420" sId="2" numFmtId="4">
    <oc r="F10">
      <v>1993038</v>
    </oc>
    <nc r="F10"/>
  </rcc>
  <rcc rId="10421" sId="1" numFmtId="4">
    <oc r="E13">
      <v>1344375</v>
    </oc>
    <nc r="E13"/>
  </rcc>
  <rcc rId="10422" sId="1" numFmtId="4">
    <oc r="E14">
      <v>350662</v>
    </oc>
    <nc r="E14"/>
  </rcc>
  <rcc rId="10423" sId="1" numFmtId="4">
    <oc r="G14">
      <v>21055</v>
    </oc>
    <nc r="G14"/>
  </rcc>
  <rcc rId="10424" sId="1" numFmtId="4">
    <oc r="E16">
      <v>528385</v>
    </oc>
    <nc r="E16"/>
  </rcc>
  <rcc rId="10425" sId="1" numFmtId="4">
    <oc r="E17">
      <v>1660523</v>
    </oc>
    <nc r="E17"/>
  </rcc>
  <rcc rId="10426" sId="1">
    <oc r="E18">
      <f>644425-G18</f>
    </oc>
    <nc r="E18"/>
  </rcc>
  <rcc rId="10427" sId="1" numFmtId="4">
    <oc r="G18">
      <v>359085</v>
    </oc>
    <nc r="G18"/>
  </rcc>
  <rfmt sheetId="1" sqref="E21:E23" start="0" length="2147483647">
    <dxf>
      <font>
        <color rgb="FFFF0000"/>
      </font>
    </dxf>
  </rfmt>
  <rfmt sheetId="1" sqref="E19:G23" start="0" length="2147483647">
    <dxf>
      <font>
        <color rgb="FFFF0000"/>
      </font>
    </dxf>
  </rfmt>
  <rcc rId="10428" sId="1">
    <oc r="E25">
      <f>639215+112</f>
    </oc>
    <nc r="E25"/>
  </rcc>
  <rcc rId="10429" sId="1" numFmtId="4">
    <oc r="E27">
      <v>1966471</v>
    </oc>
    <nc r="E27"/>
  </rcc>
  <rcc rId="10430" sId="1">
    <oc r="E28">
      <f>5179637-G28</f>
    </oc>
    <nc r="E28"/>
  </rcc>
  <rcc rId="10431" sId="1" numFmtId="4">
    <oc r="G28">
      <v>956934</v>
    </oc>
    <nc r="G28"/>
  </rcc>
  <rcc rId="10432" sId="1" numFmtId="4">
    <oc r="E30">
      <v>1432227</v>
    </oc>
    <nc r="E30"/>
  </rcc>
  <rcc rId="10433" sId="1" numFmtId="4">
    <oc r="E31">
      <v>1519312</v>
    </oc>
    <nc r="E31"/>
  </rcc>
  <rcc rId="10434" sId="1" numFmtId="4">
    <oc r="G31">
      <v>107707</v>
    </oc>
    <nc r="G31"/>
  </rcc>
  <rcc rId="10435" sId="1" numFmtId="4">
    <oc r="E33">
      <v>562740</v>
    </oc>
    <nc r="E33"/>
  </rcc>
  <rcc rId="10436" sId="1" numFmtId="4">
    <oc r="E34">
      <v>1946363</v>
    </oc>
    <nc r="E34"/>
  </rcc>
  <rcc rId="10437" sId="1" numFmtId="4">
    <oc r="E35">
      <v>4295354</v>
    </oc>
    <nc r="E35"/>
  </rcc>
  <rcc rId="10438" sId="1">
    <oc r="E36">
      <f>1140143-G36</f>
    </oc>
    <nc r="E36"/>
  </rcc>
  <rcc rId="10439" sId="1" numFmtId="4">
    <oc r="G36">
      <v>486700</v>
    </oc>
    <nc r="G36"/>
  </rcc>
  <rcc rId="10440" sId="1" numFmtId="4">
    <oc r="E54">
      <v>62070</v>
    </oc>
    <nc r="E54"/>
  </rcc>
  <rcc rId="10441" sId="1" numFmtId="4">
    <oc r="E55">
      <v>1524995</v>
    </oc>
    <nc r="E55"/>
  </rcc>
  <rcc rId="10442" sId="1" numFmtId="4">
    <oc r="E56">
      <v>1937560</v>
    </oc>
    <nc r="E56"/>
  </rcc>
  <rcc rId="10443" sId="1" numFmtId="4">
    <oc r="G56">
      <v>3651379</v>
    </oc>
    <nc r="G56"/>
  </rcc>
  <rcc rId="10444" sId="1" numFmtId="4">
    <oc r="E58">
      <v>439000</v>
    </oc>
    <nc r="E58"/>
  </rcc>
  <rcc rId="10445" sId="1" numFmtId="4">
    <oc r="E59">
      <v>482640</v>
    </oc>
    <nc r="E59"/>
  </rcc>
  <rcc rId="10446" sId="1" numFmtId="4">
    <oc r="E60">
      <v>203652</v>
    </oc>
    <nc r="E60"/>
  </rcc>
  <rcc rId="10447" sId="1" numFmtId="4">
    <oc r="E61">
      <v>7486</v>
    </oc>
    <nc r="E61"/>
  </rcc>
  <rcc rId="10448" sId="1" numFmtId="4">
    <oc r="E63">
      <v>41832</v>
    </oc>
    <nc r="E63"/>
  </rcc>
  <rcc rId="10449" sId="1" numFmtId="4">
    <oc r="E64">
      <v>1849856</v>
    </oc>
    <nc r="E64"/>
  </rcc>
  <rcc rId="10450" sId="1">
    <oc r="E65">
      <f>118564-G65</f>
    </oc>
    <nc r="E65"/>
  </rcc>
  <rcc rId="10451" sId="1" numFmtId="4">
    <oc r="G65">
      <v>62060</v>
    </oc>
    <nc r="G65"/>
  </rcc>
  <rfmt sheetId="1" sqref="E66:G70" start="0" length="2147483647">
    <dxf>
      <font>
        <color rgb="FFFF0000"/>
      </font>
    </dxf>
  </rfmt>
  <rcc rId="10452" sId="1" numFmtId="4">
    <oc r="E72">
      <v>735881</v>
    </oc>
    <nc r="E72"/>
  </rcc>
  <rcc rId="10453" sId="1" numFmtId="4">
    <oc r="E73">
      <v>222569</v>
    </oc>
    <nc r="E73"/>
  </rcc>
  <rcc rId="10454" sId="1" numFmtId="4">
    <oc r="G73">
      <v>797190</v>
    </oc>
    <nc r="G73"/>
  </rcc>
  <rcc rId="10455" sId="1" numFmtId="4">
    <oc r="E87">
      <v>1882235</v>
    </oc>
    <nc r="E87"/>
  </rcc>
  <rcc rId="10456" sId="1">
    <oc r="E88">
      <f>2641718-G88</f>
    </oc>
    <nc r="E88"/>
  </rcc>
  <rcc rId="10457" sId="1" numFmtId="4">
    <oc r="G88">
      <v>1769242</v>
    </oc>
    <nc r="G88"/>
  </rcc>
  <rcc rId="10458" sId="1" numFmtId="4">
    <oc r="E90">
      <v>1526473</v>
    </oc>
    <nc r="E90"/>
  </rcc>
  <rcc rId="10459" sId="1" numFmtId="4">
    <oc r="E91">
      <v>551758</v>
    </oc>
    <nc r="E91"/>
  </rcc>
  <rcc rId="10460" sId="1" numFmtId="4">
    <oc r="G91">
      <v>2893456</v>
    </oc>
    <nc r="G91"/>
  </rcc>
  <rcc rId="10461" sId="1">
    <oc r="E93">
      <f>1013043-G93</f>
    </oc>
    <nc r="E93"/>
  </rcc>
  <rcc rId="10462" sId="1">
    <oc r="E94">
      <f>365413-G94</f>
    </oc>
    <nc r="E94"/>
  </rcc>
  <rcc rId="10463" sId="1" numFmtId="4">
    <oc r="G93">
      <v>6252</v>
    </oc>
    <nc r="G93"/>
  </rcc>
  <rcc rId="10464" sId="1" numFmtId="4">
    <oc r="G94">
      <v>175370</v>
    </oc>
    <nc r="G94"/>
  </rcc>
  <rcc rId="10465" sId="1" numFmtId="4">
    <oc r="E96">
      <v>2601956</v>
    </oc>
    <nc r="E96"/>
  </rcc>
  <rcc rId="10466" sId="1" numFmtId="4">
    <oc r="E97">
      <v>3239652</v>
    </oc>
    <nc r="E97"/>
  </rcc>
  <rcc rId="10467" sId="1" numFmtId="4">
    <oc r="E98">
      <v>3971554</v>
    </oc>
    <nc r="E98"/>
  </rcc>
  <rcc rId="10468" sId="1" numFmtId="4">
    <oc r="E99">
      <v>16502</v>
    </oc>
    <nc r="E99"/>
  </rcc>
  <rcc rId="10469" sId="1" numFmtId="4">
    <oc r="E104">
      <v>4485613</v>
    </oc>
    <nc r="E104"/>
  </rcc>
  <rcc rId="10470" sId="1" numFmtId="4">
    <oc r="E105">
      <v>130503</v>
    </oc>
    <nc r="E105"/>
  </rcc>
  <rcc rId="10471" sId="1" numFmtId="4">
    <oc r="E106">
      <v>554578</v>
    </oc>
    <nc r="E106"/>
  </rcc>
  <rcc rId="10472" sId="1" numFmtId="4">
    <oc r="E107">
      <v>21062</v>
    </oc>
    <nc r="E107"/>
  </rcc>
  <rcc rId="10473" sId="1" numFmtId="4">
    <oc r="G107">
      <v>127</v>
    </oc>
    <nc r="G107"/>
  </rcc>
  <rcc rId="10474" sId="1" numFmtId="4">
    <oc r="E142">
      <v>7428638</v>
    </oc>
    <nc r="E142"/>
  </rcc>
  <rcc rId="10475" sId="1" numFmtId="4">
    <oc r="E143">
      <v>13457941</v>
    </oc>
    <nc r="E143"/>
  </rcc>
  <rcc rId="10476" sId="1" numFmtId="4">
    <oc r="E144">
      <v>471584</v>
    </oc>
    <nc r="E144"/>
  </rcc>
  <rcc rId="10477" sId="1" numFmtId="4">
    <oc r="E145">
      <v>1642</v>
    </oc>
    <nc r="E145"/>
  </rcc>
  <rcc rId="10478" sId="1" numFmtId="4">
    <oc r="E147">
      <v>898239</v>
    </oc>
    <nc r="E147"/>
  </rcc>
  <rcc rId="10479" sId="1" numFmtId="4">
    <oc r="E148">
      <v>5326693</v>
    </oc>
    <nc r="E148"/>
  </rcc>
  <rcc rId="10480" sId="1">
    <oc r="E149">
      <f>12739697-G149</f>
    </oc>
    <nc r="E149"/>
  </rcc>
  <rcc rId="10481" sId="1" numFmtId="4">
    <oc r="G149">
      <v>8010825</v>
    </oc>
    <nc r="G149"/>
  </rcc>
  <rfmt sheetId="1" sqref="E150:G154" start="0" length="2147483647">
    <dxf>
      <font>
        <color rgb="FFFF0000"/>
      </font>
    </dxf>
  </rfmt>
  <rcc rId="10482" sId="1" numFmtId="4">
    <oc r="E156">
      <v>10642331</v>
    </oc>
    <nc r="E156"/>
  </rcc>
  <rcc rId="10483" sId="1" numFmtId="4">
    <oc r="E157">
      <v>1036032</v>
    </oc>
    <nc r="E157"/>
  </rcc>
  <rcc rId="10484" sId="1" numFmtId="4">
    <oc r="E158">
      <v>783084</v>
    </oc>
    <nc r="E158"/>
  </rcc>
  <rcc rId="10485" sId="1" numFmtId="4">
    <oc r="E159">
      <v>43686</v>
    </oc>
    <nc r="E159"/>
  </rcc>
  <rfmt sheetId="1" sqref="E179:G182" start="0" length="2147483647">
    <dxf>
      <font>
        <color rgb="FFFF0000"/>
      </font>
    </dxf>
  </rfmt>
  <rcc rId="10486" sId="1" numFmtId="4">
    <oc r="E184">
      <v>873707</v>
    </oc>
    <nc r="E184"/>
  </rcc>
  <rcc rId="10487" sId="1">
    <oc r="E185">
      <f>'Мет '!D21</f>
    </oc>
    <nc r="E185"/>
  </rcc>
  <rcc rId="10488" sId="1" numFmtId="4">
    <oc r="E187">
      <v>3134967</v>
    </oc>
    <nc r="E187"/>
  </rcc>
  <rcc rId="10489" sId="1" numFmtId="4">
    <oc r="F187">
      <v>7066</v>
    </oc>
    <nc r="F187"/>
  </rcc>
  <rcc rId="10490" sId="1" numFmtId="4">
    <oc r="G187">
      <v>206593</v>
    </oc>
    <nc r="G187"/>
  </rcc>
  <rfmt sheetId="1" sqref="E188:G193" start="0" length="2147483647">
    <dxf>
      <font>
        <color rgb="FFFF0000"/>
      </font>
    </dxf>
  </rfmt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91" sId="1" numFmtId="4">
    <oc r="E116">
      <v>21308508</v>
    </oc>
    <nc r="E116"/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5DCAF9E-BDA2-4C69-97C7-F4AE5EE4111A}" action="delete"/>
  <rdn rId="0" localSheetId="1" customView="1" name="Z_15DCAF9E_BDA2_4C69_97C7_F4AE5EE4111A_.wvu.PrintArea" hidden="1" oldHidden="1">
    <formula>АУ!$A$1:$G$193</formula>
    <oldFormula>АУ!$A$1:$G$193</oldFormula>
  </rdn>
  <rdn rId="0" localSheetId="1" customView="1" name="Z_15DCAF9E_BDA2_4C69_97C7_F4AE5EE4111A_.wvu.Cols" hidden="1" oldHidden="1">
    <formula>АУ!$A:$A</formula>
    <oldFormula>АУ!$A:$A</oldFormula>
  </rdn>
  <rdn rId="0" localSheetId="1" customView="1" name="Z_15DCAF9E_BDA2_4C69_97C7_F4AE5EE4111A_.wvu.FilterData" hidden="1" oldHidden="1">
    <formula>АУ!$A$7:$H$193</formula>
    <oldFormula>АУ!$A$7:$H$193</oldFormula>
  </rdn>
  <rcv guid="{15DCAF9E-BDA2-4C69-97C7-F4AE5EE4111A}" action="add"/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11" start="0" length="2147483647">
    <dxf>
      <font>
        <sz val="12"/>
      </font>
    </dxf>
  </rfmt>
  <rfmt sheetId="4" sqref="B11" start="0" length="2147483647">
    <dxf>
      <font>
        <sz val="14"/>
      </font>
    </dxf>
  </rfmt>
  <rcc rId="10618" sId="4" numFmtId="4">
    <nc r="D33">
      <v>1983041</v>
    </nc>
  </rcc>
  <rcc rId="10619" sId="4" numFmtId="4">
    <nc r="D34">
      <v>1573463</v>
    </nc>
  </rcc>
  <rcc rId="10620" sId="4" numFmtId="4">
    <nc r="F34">
      <v>1346854</v>
    </nc>
  </rcc>
  <rcv guid="{0099BDEC-AD8E-4973-8D39-BAC870FECA9E}" action="delete"/>
  <rdn rId="0" localSheetId="1" customView="1" name="Z_0099BDEC_AD8E_4973_8D39_BAC870FECA9E_.wvu.FilterData" hidden="1" oldHidden="1">
    <formula>АУ!$A$7:$H$193</formula>
    <oldFormula>АУ!$A$7:$H$193</oldFormula>
  </rdn>
  <rcv guid="{0099BDEC-AD8E-4973-8D39-BAC870FECA9E}" action="add"/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22" sId="1" numFmtId="4">
    <nc r="E142">
      <v>7961818</v>
    </nc>
  </rcc>
  <rcc rId="10623" sId="1" numFmtId="4">
    <nc r="E143">
      <v>11475301</v>
    </nc>
  </rcc>
  <rcc rId="10624" sId="1" numFmtId="4">
    <nc r="E144">
      <v>544939</v>
    </nc>
  </rcc>
  <rcc rId="10625" sId="1" numFmtId="4">
    <nc r="E145">
      <v>1632</v>
    </nc>
  </rcc>
  <rcv guid="{15DCAF9E-BDA2-4C69-97C7-F4AE5EE4111A}" action="delete"/>
  <rdn rId="0" localSheetId="1" customView="1" name="Z_15DCAF9E_BDA2_4C69_97C7_F4AE5EE4111A_.wvu.PrintArea" hidden="1" oldHidden="1">
    <formula>АУ!$A$1:$G$193</formula>
    <oldFormula>АУ!$A$1:$G$193</oldFormula>
  </rdn>
  <rdn rId="0" localSheetId="1" customView="1" name="Z_15DCAF9E_BDA2_4C69_97C7_F4AE5EE4111A_.wvu.Cols" hidden="1" oldHidden="1">
    <formula>АУ!$A:$A</formula>
    <oldFormula>АУ!$A:$A</oldFormula>
  </rdn>
  <rdn rId="0" localSheetId="1" customView="1" name="Z_15DCAF9E_BDA2_4C69_97C7_F4AE5EE4111A_.wvu.FilterData" hidden="1" oldHidden="1">
    <formula>АУ!$A$7:$H$193</formula>
    <oldFormula>АУ!$A$7:$H$193</oldFormula>
  </rdn>
  <rcv guid="{15DCAF9E-BDA2-4C69-97C7-F4AE5EE4111A}" action="add"/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29" sId="1" numFmtId="4">
    <nc r="G93">
      <v>3479</v>
    </nc>
  </rcc>
  <rcc rId="10630" sId="1" numFmtId="4">
    <nc r="G94">
      <v>184969</v>
    </nc>
  </rcc>
  <rcc rId="10631" sId="1" numFmtId="4">
    <nc r="E93">
      <v>953628</v>
    </nc>
  </rcc>
  <rcc rId="10632" sId="1" numFmtId="4">
    <nc r="E94">
      <v>246388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33" sId="1" numFmtId="4">
    <oc r="G94">
      <v>184969</v>
    </oc>
    <nc r="G94">
      <v>184965</v>
    </nc>
  </rcc>
  <rcc rId="10634" sId="1" numFmtId="4">
    <oc r="E94">
      <v>246388</v>
    </oc>
    <nc r="E94">
      <v>246392</v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35" sId="1" numFmtId="4">
    <nc r="E116">
      <v>18188202</v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36" sId="3" numFmtId="4">
    <nc r="F12">
      <v>155538</v>
    </nc>
  </rcc>
  <rcc rId="10637" sId="3" numFmtId="4">
    <nc r="D12">
      <v>236599</v>
    </nc>
  </rcc>
  <rcc rId="10638" sId="3" numFmtId="4">
    <nc r="D11">
      <v>4799117</v>
    </nc>
  </rcc>
  <rcc rId="10639" sId="3" numFmtId="4">
    <nc r="D10">
      <v>840348</v>
    </nc>
  </rcc>
  <rcc rId="10640" sId="3">
    <nc r="D9">
      <v>462</v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41" sId="1" numFmtId="4">
    <nc r="G65">
      <v>67225</v>
    </nc>
  </rcc>
  <rcc rId="10642" sId="1" numFmtId="4">
    <nc r="E65">
      <v>53763</v>
    </nc>
  </rcc>
  <rcc rId="10643" sId="1" numFmtId="4">
    <nc r="E63">
      <v>228312</v>
    </nc>
  </rcc>
  <rcc rId="10644" sId="1" numFmtId="4">
    <nc r="E64">
      <v>1927703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45" sId="1" numFmtId="4">
    <nc r="E33">
      <v>516141</v>
    </nc>
  </rcc>
  <rcc rId="10646" sId="1" numFmtId="4">
    <nc r="E34">
      <v>1595211</v>
    </nc>
  </rcc>
  <rcc rId="10647" sId="1" numFmtId="4">
    <nc r="E35">
      <v>2945145</v>
    </nc>
  </rcc>
  <rcc rId="10648" sId="1" numFmtId="4">
    <nc r="G36">
      <v>407213</v>
    </nc>
  </rcc>
  <rcc rId="10649" sId="1" numFmtId="4">
    <nc r="E36">
      <v>649704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50" sId="1" numFmtId="4">
    <nc r="E87">
      <v>1761406</v>
    </nc>
  </rcc>
  <rcc rId="10651" sId="1" numFmtId="4">
    <nc r="G88">
      <v>1607625</v>
    </nc>
  </rcc>
  <rcc rId="10652" sId="1" numFmtId="4">
    <nc r="E88">
      <v>1001585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53" sId="4" numFmtId="4">
    <nc r="D16">
      <v>9970231</v>
    </nc>
  </rcc>
  <rcc rId="10654" sId="4" numFmtId="4">
    <nc r="D17">
      <v>86165</v>
    </nc>
  </rcc>
  <rcc rId="10655" sId="4" numFmtId="4">
    <nc r="F17">
      <v>45126</v>
    </nc>
  </rcc>
  <rcc rId="10656" sId="4" numFmtId="4">
    <nc r="D19">
      <v>14758883</v>
    </nc>
  </rcc>
  <rcc rId="10657" sId="4" numFmtId="4">
    <nc r="D20">
      <v>356777</v>
    </nc>
  </rcc>
  <rcc rId="10658" sId="4" numFmtId="4">
    <nc r="D21">
      <v>97261</v>
    </nc>
  </rcc>
  <rfmt sheetId="4" sqref="D16:F17" start="0" length="2147483647">
    <dxf>
      <font>
        <color rgb="FFFF0000"/>
      </font>
    </dxf>
  </rfmt>
  <rfmt sheetId="4" sqref="D15:G15" start="0" length="2147483647">
    <dxf>
      <font>
        <color rgb="FFFF0000"/>
      </font>
    </dxf>
  </rfmt>
  <rfmt sheetId="4" sqref="D19:F24" start="0" length="2147483647">
    <dxf>
      <font>
        <color rgb="FFFF0000"/>
      </font>
    </dxf>
  </rfmt>
  <rcc rId="10659" sId="4" numFmtId="4">
    <nc r="D23">
      <v>1795781</v>
    </nc>
  </rcc>
  <rcc rId="10660" sId="4" numFmtId="4">
    <nc r="D24">
      <v>1298039</v>
    </nc>
  </rcc>
  <rcc rId="10661" sId="4" numFmtId="4">
    <nc r="F24">
      <v>3183944</v>
    </nc>
  </rcc>
  <rfmt sheetId="4" sqref="D18" start="0" length="2147483647">
    <dxf>
      <font>
        <color rgb="FFFF0000"/>
      </font>
    </dxf>
  </rfmt>
  <rcv guid="{0099BDEC-AD8E-4973-8D39-BAC870FECA9E}" action="delete"/>
  <rdn rId="0" localSheetId="1" customView="1" name="Z_0099BDEC_AD8E_4973_8D39_BAC870FECA9E_.wvu.FilterData" hidden="1" oldHidden="1">
    <formula>АУ!$A$7:$H$193</formula>
    <oldFormula>АУ!$A$7:$H$193</oldFormula>
  </rdn>
  <rcv guid="{0099BDEC-AD8E-4973-8D39-BAC870FECA9E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12" sId="1" numFmtId="4">
    <nc r="E54">
      <v>47530</v>
    </nc>
  </rcc>
  <rcc rId="10513" sId="1" numFmtId="4">
    <nc r="E55">
      <v>1397821</v>
    </nc>
  </rcc>
  <rcc rId="10514" sId="1" numFmtId="4">
    <nc r="E56">
      <v>1541663</v>
    </nc>
  </rcc>
  <rcc rId="10515" sId="1" numFmtId="4">
    <nc r="G56">
      <v>3409898</v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63" sId="1" numFmtId="4">
    <oc r="E67">
      <v>3993999</v>
    </oc>
    <nc r="E67">
      <v>4131110</v>
    </nc>
  </rcc>
  <rfmt sheetId="1" sqref="E67" start="0" length="2147483647">
    <dxf>
      <font>
        <color auto="1"/>
      </font>
    </dxf>
  </rfmt>
  <rcc rId="10664" sId="1" numFmtId="4">
    <oc r="E68">
      <v>10012554</v>
    </oc>
    <nc r="E68">
      <v>9114184</v>
    </nc>
  </rcc>
  <rfmt sheetId="1" sqref="E68" start="0" length="2147483647">
    <dxf>
      <font>
        <color auto="1"/>
      </font>
    </dxf>
  </rfmt>
  <rfmt sheetId="1" sqref="E69" start="0" length="2147483647">
    <dxf>
      <font>
        <color auto="1"/>
      </font>
    </dxf>
  </rfmt>
  <rfmt sheetId="1" sqref="E70" start="0" length="2147483647">
    <dxf>
      <font>
        <color auto="1"/>
      </font>
    </dxf>
  </rfmt>
  <rcc rId="10665" sId="1">
    <oc r="E70">
      <f>2259911-G70</f>
    </oc>
    <nc r="E70">
      <f>2141999-G70</f>
    </nc>
  </rcc>
  <rcc rId="10666" sId="1" numFmtId="4">
    <oc r="G70">
      <v>986350</v>
    </oc>
    <nc r="G70">
      <v>983492</v>
    </nc>
  </rcc>
  <rcc rId="10667" sId="1" numFmtId="4">
    <oc r="G69">
      <v>205695</v>
    </oc>
    <nc r="G69">
      <v>195812</v>
    </nc>
  </rcc>
  <rfmt sheetId="1" sqref="G69:G70" start="0" length="2147483647">
    <dxf>
      <font>
        <color auto="1"/>
      </font>
    </dxf>
  </rfmt>
  <rfmt sheetId="1" sqref="E66:G66" start="0" length="2147483647">
    <dxf>
      <font>
        <color auto="1"/>
      </font>
    </dxf>
  </rfmt>
  <rcc rId="10668" sId="1" numFmtId="4">
    <oc r="E69">
      <f>12045407-G69</f>
    </oc>
    <nc r="E69">
      <f>10124813-G69</f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69" sId="1" numFmtId="4">
    <nc r="E147">
      <v>785677</v>
    </nc>
  </rcc>
  <rcc rId="10670" sId="1" numFmtId="4">
    <nc r="E148">
      <v>4771366</v>
    </nc>
  </rcc>
  <rcc rId="10671" sId="1" numFmtId="4">
    <nc r="G149">
      <v>8634854</v>
    </nc>
  </rcc>
  <rcc rId="10672" sId="1" numFmtId="4">
    <nc r="E149">
      <v>3871765</v>
    </nc>
  </rcc>
  <rcv guid="{4C787E87-1628-40EE-BDF5-BFD0613DDAAA}" action="delete"/>
  <rdn rId="0" localSheetId="1" customView="1" name="Z_4C787E87_1628_40EE_BDF5_BFD0613DDAAA_.wvu.FilterData" hidden="1" oldHidden="1">
    <formula>АУ!$A$7:$H$193</formula>
    <oldFormula>АУ!$A$7:$H$193</oldFormula>
  </rdn>
  <rcv guid="{4C787E87-1628-40EE-BDF5-BFD0613DDAAA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74" sId="1" numFmtId="4">
    <nc r="E104">
      <v>4043235</v>
    </nc>
  </rcc>
  <rcc rId="10675" sId="1" numFmtId="4">
    <nc r="E105">
      <v>131320</v>
    </nc>
  </rcc>
  <rcc rId="10676" sId="1" numFmtId="4">
    <nc r="E106">
      <v>523192</v>
    </nc>
  </rcc>
  <rcc rId="10677" sId="1" numFmtId="4">
    <nc r="E107">
      <v>17176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78" sId="1" numFmtId="4">
    <oc r="E106">
      <v>523192</v>
    </oc>
    <nc r="E106">
      <v>523080</v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79" sId="1" numFmtId="4">
    <oc r="E106">
      <v>523080</v>
    </oc>
    <nc r="E106">
      <v>391772</v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80" sId="1">
    <nc r="E184">
      <f>'Мет '!D20</f>
    </nc>
  </rcc>
  <rcc rId="10681" sId="1">
    <nc r="E185">
      <f>'Мет '!D21</f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82" sId="1" odxf="1" dxf="1" numFmtId="4">
    <nc r="E184">
      <v>712105</v>
    </nc>
    <odxf>
      <font>
        <color auto="1"/>
        <name val="Times New Roman"/>
        <family val="1"/>
        <scheme val="none"/>
      </font>
      <border outline="0">
        <left style="thin">
          <color indexed="64"/>
        </left>
        <right style="thin">
          <color indexed="64"/>
        </right>
        <bottom style="thin">
          <color rgb="FF000000"/>
        </bottom>
      </border>
    </odxf>
    <ndxf>
      <font>
        <sz val="14"/>
        <color auto="1"/>
        <name val="Times New Roman"/>
        <family val="1"/>
        <scheme val="none"/>
      </font>
      <border outline="0">
        <left style="thin">
          <color rgb="FF000000"/>
        </left>
        <right style="thin">
          <color rgb="FF000000"/>
        </right>
        <bottom/>
      </border>
    </ndxf>
  </rcc>
  <rcft rId="10680" sheetId="1"/>
  <rcc rId="10683" sId="1" odxf="1" dxf="1">
    <nc r="E185">
      <v>2727</v>
    </nc>
    <odxf>
      <font>
        <color auto="1"/>
        <name val="Times New Roman"/>
        <family val="1"/>
        <scheme val="none"/>
      </font>
      <numFmt numFmtId="3" formatCode="#,##0"/>
      <alignment horizontal="right" vertical="top"/>
      <border outline="0">
        <top style="thin">
          <color rgb="FF000000"/>
        </top>
        <bottom style="thin">
          <color rgb="FF000000"/>
        </bottom>
      </border>
    </odxf>
    <ndxf>
      <font>
        <sz val="14"/>
        <color auto="1"/>
        <name val="Times New Roman"/>
        <family val="1"/>
        <scheme val="none"/>
      </font>
      <numFmt numFmtId="0" formatCode="General"/>
      <alignment horizontal="general" vertical="bottom"/>
      <border outline="0">
        <top style="thin">
          <color indexed="64"/>
        </top>
        <bottom style="thin">
          <color indexed="64"/>
        </bottom>
      </border>
    </ndxf>
  </rcc>
  <rcft rId="10681" sheetId="1"/>
  <rfmt sheetId="1" sqref="E184:E185" start="0" length="2147483647">
    <dxf>
      <font>
        <sz val="12"/>
      </font>
    </dxf>
  </rfmt>
  <rfmt sheetId="1" sqref="E184:E185" start="0" length="2147483647">
    <dxf>
      <font>
        <sz val="11"/>
      </font>
    </dxf>
  </rfmt>
  <rrc rId="10684" sId="1" ref="A188:XFD188" action="insertRow">
    <undo index="65535" exp="area" ref3D="1" dr="$A$1:$A$1048576" dn="Z_4BAE4FE6_DC19_457F_8688_616B9EAA5675_.wvu.Cols" sId="1"/>
    <undo index="65535" exp="area" ref3D="1" dr="$A$1:$A$1048576" dn="Z_15DCAF9E_BDA2_4C69_97C7_F4AE5EE4111A_.wvu.Cols" sId="1"/>
  </rrc>
  <rrc rId="10685" sId="1" ref="A188:XFD188" action="insertRow">
    <undo index="65535" exp="area" ref3D="1" dr="$A$1:$A$1048576" dn="Z_4BAE4FE6_DC19_457F_8688_616B9EAA5675_.wvu.Cols" sId="1"/>
    <undo index="65535" exp="area" ref3D="1" dr="$A$1:$A$1048576" dn="Z_15DCAF9E_BDA2_4C69_97C7_F4AE5EE4111A_.wvu.Cols" sId="1"/>
  </rrc>
  <rcc rId="10686" sId="1">
    <nc r="D188" t="inlineStr">
      <is>
        <t>СН-2</t>
      </is>
    </nc>
  </rcc>
  <rcc rId="10687" sId="1">
    <nc r="D189" t="inlineStr">
      <is>
        <t>НН</t>
      </is>
    </nc>
  </rcc>
  <rcc rId="10688" sId="1" numFmtId="4">
    <nc r="E187">
      <v>72212905</v>
    </nc>
  </rcc>
  <rcc rId="10689" sId="1" numFmtId="4">
    <nc r="E188">
      <v>3807</v>
    </nc>
  </rcc>
  <rcc rId="10690" sId="1" numFmtId="4">
    <nc r="E189">
      <v>22107</v>
    </nc>
  </rcc>
  <rcv guid="{15DCAF9E-BDA2-4C69-97C7-F4AE5EE4111A}" action="delete"/>
  <rcv guid="{15DCAF9E-BDA2-4C69-97C7-F4AE5EE4111A}" action="add"/>
  <rdn rId="0" localSheetId="1" customView="1" name="Z_15DCAF9E_BDA2_4C69_97C7_F4AE5EE4111A_.wvu.PrintArea" hidden="1" oldHidden="1">
    <formula>АУ!$A$1:$G$195</formula>
    <oldFormula>АУ!$A$1:$G$195</oldFormula>
  </rdn>
  <rdn rId="0" localSheetId="1" customView="1" name="Z_15DCAF9E_BDA2_4C69_97C7_F4AE5EE4111A_.wvu.Cols" hidden="1" oldHidden="1">
    <formula>АУ!$A:$A</formula>
    <oldFormula>АУ!$A:$A</oldFormula>
  </rdn>
  <rdn rId="0" localSheetId="1" customView="1" name="Z_15DCAF9E_BDA2_4C69_97C7_F4AE5EE4111A_.wvu.FilterData" hidden="1" oldHidden="1">
    <formula>АУ!$A$7:$H$195</formula>
    <oldFormula>АУ!$A$7:$H$195</oldFormula>
  </rdn>
  <rcv guid="{15DCAF9E-BDA2-4C69-97C7-F4AE5EE4111A}" action="add"/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94" sId="1" numFmtId="4">
    <oc r="E189">
      <v>22107</v>
    </oc>
    <nc r="E189">
      <f>22107-G189</f>
    </nc>
  </rcc>
  <rcc rId="10695" sId="1" numFmtId="4">
    <nc r="G189">
      <v>3354</v>
    </nc>
  </rcc>
  <rcc rId="10696" sId="1">
    <oc r="G186">
      <f>G187</f>
    </oc>
    <nc r="G186">
      <f>G189</f>
    </nc>
  </rcc>
  <rcc rId="10697" sId="1">
    <oc r="E186">
      <f>E187</f>
    </oc>
    <nc r="E186">
      <f>E187+E188+E189</f>
    </nc>
  </rcc>
  <rcc rId="10698" sId="1" numFmtId="4">
    <nc r="F187">
      <v>6323</v>
    </nc>
  </rcc>
  <rcc rId="10699" sId="1" numFmtId="4">
    <nc r="F188">
      <v>7</v>
    </nc>
  </rcc>
  <rcc rId="10700" sId="1" numFmtId="4">
    <nc r="F189">
      <v>32</v>
    </nc>
  </rcc>
  <rcv guid="{15DCAF9E-BDA2-4C69-97C7-F4AE5EE4111A}" action="delete"/>
  <rdn rId="0" localSheetId="1" customView="1" name="Z_15DCAF9E_BDA2_4C69_97C7_F4AE5EE4111A_.wvu.PrintArea" hidden="1" oldHidden="1">
    <formula>АУ!$A$1:$G$195</formula>
    <oldFormula>АУ!$A$1:$G$195</oldFormula>
  </rdn>
  <rdn rId="0" localSheetId="1" customView="1" name="Z_15DCAF9E_BDA2_4C69_97C7_F4AE5EE4111A_.wvu.Cols" hidden="1" oldHidden="1">
    <formula>АУ!$A:$A</formula>
    <oldFormula>АУ!$A:$A</oldFormula>
  </rdn>
  <rdn rId="0" localSheetId="1" customView="1" name="Z_15DCAF9E_BDA2_4C69_97C7_F4AE5EE4111A_.wvu.FilterData" hidden="1" oldHidden="1">
    <formula>АУ!$A$7:$H$195</formula>
    <oldFormula>АУ!$A$7:$H$195</oldFormula>
  </rdn>
  <rcv guid="{15DCAF9E-BDA2-4C69-97C7-F4AE5EE4111A}" action="add"/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67:G68" start="0" length="2147483647">
    <dxf>
      <font>
        <color auto="1"/>
      </font>
    </dxf>
  </rfmt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 start="0" length="2147483647">
    <dxf>
      <font>
        <color auto="1"/>
      </font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16" sId="5" numFmtId="4">
    <nc r="F10">
      <v>44418</v>
    </nc>
  </rcc>
  <rcc rId="10517" sId="5" numFmtId="4">
    <nc r="F11">
      <v>4695008</v>
    </nc>
  </rcc>
  <rcc rId="10518" sId="5" numFmtId="4">
    <nc r="D11">
      <v>3367903</v>
    </nc>
  </rcc>
  <rcc rId="10519" sId="5" numFmtId="4">
    <nc r="D10">
      <v>2648245</v>
    </nc>
  </rcc>
  <rcc rId="10520" sId="5" numFmtId="4">
    <nc r="D9">
      <v>938760</v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04" sId="4" numFmtId="4">
    <oc r="D19">
      <v>14758883</v>
    </oc>
    <nc r="D19">
      <v>13527413</v>
    </nc>
  </rcc>
  <rcc rId="10705" sId="4" numFmtId="4">
    <oc r="D20">
      <v>356777</v>
    </oc>
    <nc r="D20">
      <v>307888</v>
    </nc>
  </rcc>
  <rcc rId="10706" sId="4" numFmtId="4">
    <oc r="D21">
      <v>97261</v>
    </oc>
    <nc r="D21">
      <v>79313</v>
    </nc>
  </rcc>
  <rfmt sheetId="4" sqref="D18:F21" start="0" length="2147483647">
    <dxf>
      <font>
        <color auto="1"/>
      </font>
    </dxf>
  </rfmt>
  <rcc rId="10707" sId="4" numFmtId="4">
    <oc r="D16">
      <v>9970231</v>
    </oc>
    <nc r="D16">
      <v>8949408</v>
    </nc>
  </rcc>
  <rcc rId="10708" sId="4" numFmtId="4">
    <oc r="D17">
      <v>86165</v>
    </oc>
    <nc r="D17">
      <v>141006</v>
    </nc>
  </rcc>
  <rcc rId="10709" sId="4" numFmtId="4">
    <oc r="F17">
      <v>45126</v>
    </oc>
    <nc r="F17">
      <v>43832</v>
    </nc>
  </rcc>
  <rfmt sheetId="4" sqref="D15:F17" start="0" length="2147483647">
    <dxf>
      <font>
        <color auto="1"/>
      </font>
    </dxf>
  </rfmt>
  <rcv guid="{0099BDEC-AD8E-4973-8D39-BAC870FECA9E}" action="delete"/>
  <rdn rId="0" localSheetId="1" customView="1" name="Z_0099BDEC_AD8E_4973_8D39_BAC870FECA9E_.wvu.FilterData" hidden="1" oldHidden="1">
    <formula>АУ!$A$7:$H$195</formula>
    <oldFormula>АУ!$A$7:$H$195</oldFormula>
  </rdn>
  <rcv guid="{0099BDEC-AD8E-4973-8D39-BAC870FECA9E}" action="add"/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11" sId="1" numFmtId="4">
    <nc r="G187">
      <v>108353</v>
    </nc>
  </rcc>
  <rcc rId="10712" sId="1" numFmtId="4">
    <oc r="G189">
      <v>3354</v>
    </oc>
    <nc r="G189">
      <v>6334</v>
    </nc>
  </rcc>
  <rcc rId="10713" sId="1" numFmtId="4">
    <oc r="E187">
      <v>72212905</v>
    </oc>
    <nc r="E187">
      <f>72212905-G187</f>
    </nc>
  </rcc>
  <rcc rId="10714" sId="1">
    <oc r="G186">
      <f>G189</f>
    </oc>
    <nc r="G186">
      <f>G187+G189</f>
    </nc>
  </rcc>
  <rcc rId="10715" sId="1">
    <oc r="G185">
      <f>'Мет '!F21</f>
    </oc>
    <nc r="G185"/>
  </rcc>
  <rcv guid="{15DCAF9E-BDA2-4C69-97C7-F4AE5EE4111A}" action="delete"/>
  <rdn rId="0" localSheetId="1" customView="1" name="Z_15DCAF9E_BDA2_4C69_97C7_F4AE5EE4111A_.wvu.PrintArea" hidden="1" oldHidden="1">
    <formula>АУ!$A$1:$G$195</formula>
    <oldFormula>АУ!$A$1:$G$195</oldFormula>
  </rdn>
  <rdn rId="0" localSheetId="1" customView="1" name="Z_15DCAF9E_BDA2_4C69_97C7_F4AE5EE4111A_.wvu.Cols" hidden="1" oldHidden="1">
    <formula>АУ!$A:$A</formula>
    <oldFormula>АУ!$A:$A</oldFormula>
  </rdn>
  <rdn rId="0" localSheetId="1" customView="1" name="Z_15DCAF9E_BDA2_4C69_97C7_F4AE5EE4111A_.wvu.FilterData" hidden="1" oldHidden="1">
    <formula>АУ!$A$7:$H$195</formula>
    <oldFormula>АУ!$A$7:$H$195</oldFormula>
  </rdn>
  <rcv guid="{15DCAF9E-BDA2-4C69-97C7-F4AE5EE4111A}" action="add"/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19" sId="1" numFmtId="4">
    <oc r="E151">
      <v>39908056</v>
    </oc>
    <nc r="E151">
      <v>34577855</v>
    </nc>
  </rcc>
  <rcc rId="10720" sId="1" numFmtId="4">
    <oc r="E152">
      <v>3434768</v>
    </oc>
    <nc r="E152">
      <v>2967818</v>
    </nc>
  </rcc>
  <rcc rId="10721" sId="1" numFmtId="4">
    <oc r="E153">
      <v>11584303</v>
    </oc>
    <nc r="E153">
      <v>9576684</v>
    </nc>
  </rcc>
  <rcc rId="10722" sId="1" numFmtId="4">
    <oc r="E154">
      <v>224649</v>
    </oc>
    <nc r="E154">
      <f>3428633-G154</f>
    </nc>
  </rcc>
  <rcc rId="10723" sId="1" numFmtId="4">
    <oc r="G154">
      <v>3479766</v>
    </oc>
    <nc r="G154">
      <f>3211106+40244</f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24" sId="1" numFmtId="4">
    <oc r="E21">
      <v>527785</v>
    </oc>
    <nc r="E21">
      <v>457956</v>
    </nc>
  </rcc>
  <rcc rId="10725" sId="1" numFmtId="4">
    <oc r="E22">
      <v>7366789</v>
    </oc>
    <nc r="E22">
      <v>6787091</v>
    </nc>
  </rcc>
  <rcc rId="10726" sId="1">
    <oc r="E23">
      <f>4827240-G23</f>
    </oc>
    <nc r="E23">
      <f>4897370-G23</f>
    </nc>
  </rcc>
  <rcc rId="10727" sId="1" numFmtId="4">
    <oc r="G23">
      <v>2939535</v>
    </oc>
    <nc r="G23">
      <v>3067056</v>
    </nc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28" sId="1" numFmtId="4">
    <oc r="E68">
      <v>9114184</v>
    </oc>
    <nc r="E68">
      <v>9114185</v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D21:D24" start="0" length="2147483647">
    <dxf>
      <font>
        <color auto="1"/>
      </font>
    </dxf>
  </rfmt>
  <rcv guid="{A097BE7F-1A68-4C0E-8196-C5EB8032D623}" action="delete"/>
  <rdn rId="0" localSheetId="1" customView="1" name="Z_A097BE7F_1A68_4C0E_8196_C5EB8032D623_.wvu.FilterData" hidden="1" oldHidden="1">
    <formula>АУ!$A$7:$H$195</formula>
    <oldFormula>АУ!$A$7:$H$195</oldFormula>
  </rdn>
  <rcv guid="{A097BE7F-1A68-4C0E-8196-C5EB8032D623}" action="add"/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30" sId="4" numFmtId="4">
    <oc r="D23">
      <v>1795781</v>
    </oc>
    <nc r="D23">
      <v>1901215</v>
    </nc>
  </rcc>
  <rcc rId="10731" sId="4" numFmtId="4">
    <oc r="D24">
      <v>1298039</v>
    </oc>
    <nc r="D24">
      <v>1785271</v>
    </nc>
  </rcc>
  <rcc rId="10732" sId="4" numFmtId="4">
    <oc r="F24">
      <v>3183944</v>
    </oc>
    <nc r="F24">
      <v>3353740</v>
    </nc>
  </rcc>
  <rfmt sheetId="4" sqref="D22:F24" start="0" length="2147483647">
    <dxf>
      <font>
        <color auto="1"/>
      </font>
    </dxf>
  </rfmt>
  <rcv guid="{0099BDEC-AD8E-4973-8D39-BAC870FECA9E}" action="delete"/>
  <rdn rId="0" localSheetId="1" customView="1" name="Z_0099BDEC_AD8E_4973_8D39_BAC870FECA9E_.wvu.FilterData" hidden="1" oldHidden="1">
    <formula>АУ!$A$7:$H$195</formula>
    <oldFormula>АУ!$A$7:$H$195</oldFormula>
  </rdn>
  <rcv guid="{0099BDEC-AD8E-4973-8D39-BAC870FECA9E}" action="add"/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34" sId="1" numFmtId="4">
    <oc r="E106">
      <v>391772</v>
    </oc>
    <nc r="E106">
      <v>397327</v>
    </nc>
  </rcc>
  <rcc rId="10735" sId="1" numFmtId="4">
    <oc r="E107">
      <v>17176</v>
    </oc>
    <nc r="E107">
      <v>11732</v>
    </nc>
  </rcc>
  <rcc rId="10736" sId="1" numFmtId="4">
    <nc r="G107">
      <v>123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37" sId="1" numFmtId="4">
    <oc r="F191">
      <v>12851</v>
    </oc>
    <nc r="F191">
      <v>11923</v>
    </nc>
  </rcc>
  <rcc rId="10738" sId="1" numFmtId="4">
    <oc r="F192">
      <v>3645</v>
    </oc>
    <nc r="F192">
      <v>3219</v>
    </nc>
  </rcc>
  <rcc rId="10739" sId="1" numFmtId="4">
    <oc r="F193">
      <v>2219</v>
    </oc>
    <nc r="F193">
      <v>1582</v>
    </nc>
  </rcc>
  <rcc rId="10740" sId="1" numFmtId="4">
    <oc r="F194">
      <v>6686</v>
    </oc>
    <nc r="F194">
      <v>6478</v>
    </nc>
  </rcc>
  <rcc rId="10741" sId="1" numFmtId="4">
    <oc r="F195">
      <v>3878</v>
    </oc>
    <nc r="F195">
      <v>4269</v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5DCAF9E-BDA2-4C69-97C7-F4AE5EE4111A}" action="delete"/>
  <rdn rId="0" localSheetId="1" customView="1" name="Z_15DCAF9E_BDA2_4C69_97C7_F4AE5EE4111A_.wvu.PrintArea" hidden="1" oldHidden="1">
    <formula>АУ!$A$1:$G$195</formula>
    <oldFormula>АУ!$A$1:$G$195</oldFormula>
  </rdn>
  <rdn rId="0" localSheetId="1" customView="1" name="Z_15DCAF9E_BDA2_4C69_97C7_F4AE5EE4111A_.wvu.Cols" hidden="1" oldHidden="1">
    <formula>АУ!$A:$A</formula>
    <oldFormula>АУ!$A:$A</oldFormula>
  </rdn>
  <rdn rId="0" localSheetId="1" customView="1" name="Z_15DCAF9E_BDA2_4C69_97C7_F4AE5EE4111A_.wvu.FilterData" hidden="1" oldHidden="1">
    <formula>АУ!$A$7:$H$195</formula>
    <oldFormula>АУ!$A$7:$H$195</oldFormula>
  </rdn>
  <rcv guid="{15DCAF9E-BDA2-4C69-97C7-F4AE5EE4111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13" Type="http://schemas.openxmlformats.org/officeDocument/2006/relationships/printerSettings" Target="../printerSettings/printerSettings31.bin"/><Relationship Id="rId1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12" Type="http://schemas.openxmlformats.org/officeDocument/2006/relationships/printerSettings" Target="../printerSettings/printerSettings30.bin"/><Relationship Id="rId1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20.bin"/><Relationship Id="rId16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11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3.bin"/><Relationship Id="rId1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Relationship Id="rId14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13" Type="http://schemas.openxmlformats.org/officeDocument/2006/relationships/printerSettings" Target="../printerSettings/printerSettings49.bin"/><Relationship Id="rId1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1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38.bin"/><Relationship Id="rId16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Relationship Id="rId14" Type="http://schemas.openxmlformats.org/officeDocument/2006/relationships/printerSettings" Target="../printerSettings/printerSettings5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13" Type="http://schemas.openxmlformats.org/officeDocument/2006/relationships/printerSettings" Target="../printerSettings/printerSettings67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12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11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59.bin"/><Relationship Id="rId10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4.bin"/><Relationship Id="rId13" Type="http://schemas.openxmlformats.org/officeDocument/2006/relationships/printerSettings" Target="../printerSettings/printerSettings99.bin"/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12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11" Type="http://schemas.openxmlformats.org/officeDocument/2006/relationships/printerSettings" Target="../printerSettings/printerSettings97.bin"/><Relationship Id="rId5" Type="http://schemas.openxmlformats.org/officeDocument/2006/relationships/printerSettings" Target="../printerSettings/printerSettings91.bin"/><Relationship Id="rId10" Type="http://schemas.openxmlformats.org/officeDocument/2006/relationships/printerSettings" Target="../printerSettings/printerSettings96.bin"/><Relationship Id="rId4" Type="http://schemas.openxmlformats.org/officeDocument/2006/relationships/printerSettings" Target="../printerSettings/printerSettings90.bin"/><Relationship Id="rId9" Type="http://schemas.openxmlformats.org/officeDocument/2006/relationships/printerSettings" Target="../printerSettings/printerSettings9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5"/>
  <sheetViews>
    <sheetView showGridLines="0" tabSelected="1" view="pageBreakPreview" topLeftCell="B163" zoomScale="110" zoomScaleNormal="110" zoomScaleSheetLayoutView="110" workbookViewId="0">
      <selection activeCell="G195" sqref="A1:G195"/>
    </sheetView>
  </sheetViews>
  <sheetFormatPr defaultRowHeight="15" x14ac:dyDescent="0.25"/>
  <cols>
    <col min="1" max="1" width="6.28515625" style="116" hidden="1" customWidth="1"/>
    <col min="2" max="2" width="4.85546875" style="116" customWidth="1"/>
    <col min="3" max="3" width="25.42578125" style="5" customWidth="1"/>
    <col min="4" max="4" width="16.28515625" style="116" customWidth="1"/>
    <col min="5" max="5" width="20" style="116" customWidth="1"/>
    <col min="6" max="6" width="13.7109375" style="116" customWidth="1"/>
    <col min="7" max="7" width="16.85546875" style="6" customWidth="1"/>
    <col min="8" max="8" width="12.7109375" style="116" bestFit="1" customWidth="1"/>
    <col min="9" max="16384" width="9.140625" style="116"/>
  </cols>
  <sheetData>
    <row r="1" spans="1:8" ht="41.25" customHeight="1" x14ac:dyDescent="0.25">
      <c r="A1" s="116">
        <v>7</v>
      </c>
      <c r="B1" s="138" t="s">
        <v>69</v>
      </c>
      <c r="C1" s="139"/>
      <c r="D1" s="139"/>
      <c r="E1" s="139"/>
      <c r="F1" s="139"/>
      <c r="G1" s="139"/>
    </row>
    <row r="2" spans="1:8" ht="39.75" customHeight="1" x14ac:dyDescent="0.25">
      <c r="B2" s="138" t="s">
        <v>0</v>
      </c>
      <c r="C2" s="139"/>
      <c r="D2" s="139"/>
      <c r="E2" s="139"/>
      <c r="F2" s="139"/>
      <c r="G2" s="139"/>
    </row>
    <row r="3" spans="1:8" ht="6" customHeight="1" x14ac:dyDescent="0.25">
      <c r="A3" s="4"/>
      <c r="B3" s="4"/>
    </row>
    <row r="4" spans="1:8" ht="18" customHeight="1" x14ac:dyDescent="0.25">
      <c r="B4" s="138" t="s">
        <v>90</v>
      </c>
      <c r="C4" s="139"/>
      <c r="D4" s="139"/>
      <c r="E4" s="139"/>
      <c r="F4" s="139"/>
      <c r="G4" s="139"/>
    </row>
    <row r="5" spans="1:8" x14ac:dyDescent="0.25">
      <c r="A5" s="4"/>
      <c r="B5" s="4"/>
    </row>
    <row r="6" spans="1:8" ht="15" customHeight="1" x14ac:dyDescent="0.25">
      <c r="A6" s="136" t="s">
        <v>66</v>
      </c>
      <c r="B6" s="136" t="s">
        <v>1</v>
      </c>
      <c r="C6" s="136" t="s">
        <v>2</v>
      </c>
      <c r="D6" s="136" t="s">
        <v>3</v>
      </c>
      <c r="E6" s="142" t="s">
        <v>4</v>
      </c>
      <c r="F6" s="143"/>
      <c r="G6" s="140" t="s">
        <v>5</v>
      </c>
    </row>
    <row r="7" spans="1:8" ht="30" customHeight="1" x14ac:dyDescent="0.25">
      <c r="A7" s="137"/>
      <c r="B7" s="137"/>
      <c r="C7" s="137"/>
      <c r="D7" s="137"/>
      <c r="E7" s="2" t="s">
        <v>6</v>
      </c>
      <c r="F7" s="2" t="s">
        <v>7</v>
      </c>
      <c r="G7" s="141"/>
    </row>
    <row r="8" spans="1:8" ht="15.75" customHeight="1" x14ac:dyDescent="0.25">
      <c r="A8" s="89">
        <v>1</v>
      </c>
      <c r="B8" s="117">
        <v>1</v>
      </c>
      <c r="C8" s="2">
        <v>2</v>
      </c>
      <c r="D8" s="2">
        <v>3</v>
      </c>
      <c r="E8" s="2">
        <v>4</v>
      </c>
      <c r="F8" s="2">
        <v>5</v>
      </c>
      <c r="G8" s="90">
        <v>6</v>
      </c>
    </row>
    <row r="9" spans="1:8" ht="30" x14ac:dyDescent="0.25">
      <c r="A9" s="127" t="s">
        <v>72</v>
      </c>
      <c r="B9" s="124">
        <v>1</v>
      </c>
      <c r="C9" s="79" t="s">
        <v>8</v>
      </c>
      <c r="D9" s="80" t="s">
        <v>9</v>
      </c>
      <c r="E9" s="77">
        <f>E10+E11</f>
        <v>3175839</v>
      </c>
      <c r="F9" s="88" t="s">
        <v>83</v>
      </c>
      <c r="G9" s="77">
        <f>G10+G11</f>
        <v>2817856</v>
      </c>
      <c r="H9" s="6"/>
    </row>
    <row r="10" spans="1:8" x14ac:dyDescent="0.25">
      <c r="A10" s="128"/>
      <c r="B10" s="125"/>
      <c r="C10" s="79"/>
      <c r="D10" s="81" t="s">
        <v>10</v>
      </c>
      <c r="E10" s="78">
        <f>ГФ!D9</f>
        <v>1486577</v>
      </c>
      <c r="F10" s="88" t="s">
        <v>83</v>
      </c>
      <c r="G10" s="78">
        <f>ГФ!F9</f>
        <v>555403</v>
      </c>
    </row>
    <row r="11" spans="1:8" x14ac:dyDescent="0.25">
      <c r="A11" s="129"/>
      <c r="B11" s="126"/>
      <c r="C11" s="79"/>
      <c r="D11" s="81" t="s">
        <v>11</v>
      </c>
      <c r="E11" s="78">
        <f>ГФ!D10</f>
        <v>1689262</v>
      </c>
      <c r="F11" s="88" t="s">
        <v>83</v>
      </c>
      <c r="G11" s="78">
        <f>ГФ!F10</f>
        <v>2262453</v>
      </c>
    </row>
    <row r="12" spans="1:8" x14ac:dyDescent="0.25">
      <c r="A12" s="127" t="s">
        <v>62</v>
      </c>
      <c r="B12" s="124">
        <v>2</v>
      </c>
      <c r="C12" s="79" t="s">
        <v>12</v>
      </c>
      <c r="D12" s="80" t="s">
        <v>9</v>
      </c>
      <c r="E12" s="77">
        <f>E13+E14</f>
        <v>1057523</v>
      </c>
      <c r="F12" s="88" t="s">
        <v>83</v>
      </c>
      <c r="G12" s="77">
        <f>G13+G14</f>
        <v>27544</v>
      </c>
      <c r="H12" s="6"/>
    </row>
    <row r="13" spans="1:8" x14ac:dyDescent="0.25">
      <c r="A13" s="128"/>
      <c r="B13" s="125"/>
      <c r="C13" s="79"/>
      <c r="D13" s="81" t="s">
        <v>10</v>
      </c>
      <c r="E13" s="78">
        <v>754494</v>
      </c>
      <c r="F13" s="88"/>
      <c r="G13" s="78">
        <v>0</v>
      </c>
    </row>
    <row r="14" spans="1:8" x14ac:dyDescent="0.25">
      <c r="A14" s="129"/>
      <c r="B14" s="126"/>
      <c r="C14" s="79"/>
      <c r="D14" s="81" t="s">
        <v>11</v>
      </c>
      <c r="E14" s="78">
        <v>303029</v>
      </c>
      <c r="F14" s="88" t="s">
        <v>83</v>
      </c>
      <c r="G14" s="78">
        <v>27544</v>
      </c>
    </row>
    <row r="15" spans="1:8" ht="45" x14ac:dyDescent="0.25">
      <c r="A15" s="127" t="s">
        <v>62</v>
      </c>
      <c r="B15" s="124">
        <v>3</v>
      </c>
      <c r="C15" s="79" t="s">
        <v>13</v>
      </c>
      <c r="D15" s="80" t="s">
        <v>9</v>
      </c>
      <c r="E15" s="77">
        <f>E16+E17+E18</f>
        <v>2046462</v>
      </c>
      <c r="F15" s="88" t="s">
        <v>83</v>
      </c>
      <c r="G15" s="77">
        <f>G16+G17+G18</f>
        <v>343468</v>
      </c>
      <c r="H15" s="6"/>
    </row>
    <row r="16" spans="1:8" x14ac:dyDescent="0.25">
      <c r="A16" s="128"/>
      <c r="B16" s="125"/>
      <c r="C16" s="79"/>
      <c r="D16" s="81" t="s">
        <v>14</v>
      </c>
      <c r="E16" s="78">
        <v>458454</v>
      </c>
      <c r="F16" s="88" t="s">
        <v>83</v>
      </c>
      <c r="G16" s="78">
        <v>0</v>
      </c>
    </row>
    <row r="17" spans="1:8" x14ac:dyDescent="0.25">
      <c r="A17" s="128"/>
      <c r="B17" s="125"/>
      <c r="C17" s="79"/>
      <c r="D17" s="81" t="s">
        <v>10</v>
      </c>
      <c r="E17" s="78">
        <v>1360026</v>
      </c>
      <c r="F17" s="88" t="s">
        <v>83</v>
      </c>
      <c r="G17" s="78">
        <v>0</v>
      </c>
    </row>
    <row r="18" spans="1:8" x14ac:dyDescent="0.25">
      <c r="A18" s="129"/>
      <c r="B18" s="126"/>
      <c r="C18" s="79"/>
      <c r="D18" s="81" t="s">
        <v>11</v>
      </c>
      <c r="E18" s="78">
        <v>227982</v>
      </c>
      <c r="F18" s="88" t="s">
        <v>83</v>
      </c>
      <c r="G18" s="78">
        <v>343468</v>
      </c>
      <c r="H18" s="6"/>
    </row>
    <row r="19" spans="1:8" ht="30" x14ac:dyDescent="0.25">
      <c r="A19" s="113" t="s">
        <v>62</v>
      </c>
      <c r="B19" s="110">
        <v>4</v>
      </c>
      <c r="C19" s="79" t="s">
        <v>15</v>
      </c>
      <c r="D19" s="80" t="s">
        <v>9</v>
      </c>
      <c r="E19" s="77">
        <f>E20+E21+E22+E23</f>
        <v>9075361</v>
      </c>
      <c r="F19" s="88" t="s">
        <v>83</v>
      </c>
      <c r="G19" s="77">
        <f>G23</f>
        <v>3067056</v>
      </c>
      <c r="H19" s="6"/>
    </row>
    <row r="20" spans="1:8" x14ac:dyDescent="0.25">
      <c r="A20" s="114"/>
      <c r="B20" s="111"/>
      <c r="C20" s="79"/>
      <c r="D20" s="81" t="s">
        <v>16</v>
      </c>
      <c r="E20" s="78">
        <v>0</v>
      </c>
      <c r="F20" s="88" t="s">
        <v>83</v>
      </c>
      <c r="G20" s="78">
        <v>0</v>
      </c>
    </row>
    <row r="21" spans="1:8" x14ac:dyDescent="0.25">
      <c r="A21" s="114"/>
      <c r="B21" s="111"/>
      <c r="C21" s="79"/>
      <c r="D21" s="81" t="s">
        <v>14</v>
      </c>
      <c r="E21" s="78">
        <v>457956</v>
      </c>
      <c r="F21" s="88" t="s">
        <v>83</v>
      </c>
      <c r="G21" s="78">
        <v>0</v>
      </c>
    </row>
    <row r="22" spans="1:8" x14ac:dyDescent="0.25">
      <c r="A22" s="114"/>
      <c r="B22" s="111"/>
      <c r="C22" s="79"/>
      <c r="D22" s="81" t="s">
        <v>10</v>
      </c>
      <c r="E22" s="78">
        <v>6787091</v>
      </c>
      <c r="F22" s="88" t="s">
        <v>83</v>
      </c>
      <c r="G22" s="78">
        <v>0</v>
      </c>
    </row>
    <row r="23" spans="1:8" x14ac:dyDescent="0.25">
      <c r="A23" s="115"/>
      <c r="B23" s="112"/>
      <c r="C23" s="79"/>
      <c r="D23" s="81" t="s">
        <v>11</v>
      </c>
      <c r="E23" s="78">
        <f>4897370-G23</f>
        <v>1830314</v>
      </c>
      <c r="F23" s="88" t="s">
        <v>83</v>
      </c>
      <c r="G23" s="78">
        <v>3067056</v>
      </c>
      <c r="H23" s="6"/>
    </row>
    <row r="24" spans="1:8" ht="45" x14ac:dyDescent="0.25">
      <c r="A24" s="127" t="s">
        <v>62</v>
      </c>
      <c r="B24" s="124">
        <v>5</v>
      </c>
      <c r="C24" s="79" t="s">
        <v>17</v>
      </c>
      <c r="D24" s="80" t="s">
        <v>9</v>
      </c>
      <c r="E24" s="77">
        <f>E25</f>
        <v>519459</v>
      </c>
      <c r="F24" s="88" t="s">
        <v>83</v>
      </c>
      <c r="G24" s="77">
        <v>0</v>
      </c>
    </row>
    <row r="25" spans="1:8" x14ac:dyDescent="0.25">
      <c r="A25" s="129"/>
      <c r="B25" s="126"/>
      <c r="C25" s="79"/>
      <c r="D25" s="81" t="s">
        <v>10</v>
      </c>
      <c r="E25" s="78">
        <f>689452-169993</f>
        <v>519459</v>
      </c>
      <c r="F25" s="88" t="s">
        <v>83</v>
      </c>
      <c r="G25" s="78">
        <v>0</v>
      </c>
    </row>
    <row r="26" spans="1:8" x14ac:dyDescent="0.25">
      <c r="A26" s="127" t="s">
        <v>62</v>
      </c>
      <c r="B26" s="124">
        <v>6</v>
      </c>
      <c r="C26" s="79" t="s">
        <v>18</v>
      </c>
      <c r="D26" s="80" t="s">
        <v>9</v>
      </c>
      <c r="E26" s="77">
        <f>E27+E28</f>
        <v>5446327</v>
      </c>
      <c r="F26" s="88" t="s">
        <v>83</v>
      </c>
      <c r="G26" s="77">
        <f>G27+G28</f>
        <v>1027561</v>
      </c>
      <c r="H26" s="6"/>
    </row>
    <row r="27" spans="1:8" x14ac:dyDescent="0.25">
      <c r="A27" s="128"/>
      <c r="B27" s="125"/>
      <c r="C27" s="79"/>
      <c r="D27" s="81" t="s">
        <v>10</v>
      </c>
      <c r="E27" s="78">
        <v>1629121</v>
      </c>
      <c r="F27" s="88" t="s">
        <v>83</v>
      </c>
      <c r="G27" s="78">
        <v>0</v>
      </c>
    </row>
    <row r="28" spans="1:8" x14ac:dyDescent="0.25">
      <c r="A28" s="129"/>
      <c r="B28" s="126"/>
      <c r="C28" s="79"/>
      <c r="D28" s="81" t="s">
        <v>11</v>
      </c>
      <c r="E28" s="78">
        <v>3817206</v>
      </c>
      <c r="F28" s="88" t="s">
        <v>83</v>
      </c>
      <c r="G28" s="78">
        <v>1027561</v>
      </c>
      <c r="H28" s="6"/>
    </row>
    <row r="29" spans="1:8" x14ac:dyDescent="0.25">
      <c r="A29" s="127" t="s">
        <v>62</v>
      </c>
      <c r="B29" s="124">
        <v>7</v>
      </c>
      <c r="C29" s="79" t="s">
        <v>19</v>
      </c>
      <c r="D29" s="80" t="s">
        <v>9</v>
      </c>
      <c r="E29" s="77">
        <f>E30+E31</f>
        <v>2365222</v>
      </c>
      <c r="F29" s="88" t="s">
        <v>83</v>
      </c>
      <c r="G29" s="77">
        <f>G30+G31</f>
        <v>153996</v>
      </c>
      <c r="H29" s="6"/>
    </row>
    <row r="30" spans="1:8" x14ac:dyDescent="0.25">
      <c r="A30" s="128"/>
      <c r="B30" s="125"/>
      <c r="C30" s="79"/>
      <c r="D30" s="81" t="s">
        <v>10</v>
      </c>
      <c r="E30" s="78">
        <v>944186</v>
      </c>
      <c r="F30" s="88" t="s">
        <v>83</v>
      </c>
      <c r="G30" s="78">
        <v>0</v>
      </c>
    </row>
    <row r="31" spans="1:8" x14ac:dyDescent="0.25">
      <c r="A31" s="129"/>
      <c r="B31" s="126"/>
      <c r="C31" s="79"/>
      <c r="D31" s="81" t="s">
        <v>11</v>
      </c>
      <c r="E31" s="78">
        <f>1575032-G31</f>
        <v>1421036</v>
      </c>
      <c r="F31" s="88" t="s">
        <v>83</v>
      </c>
      <c r="G31" s="78">
        <v>153996</v>
      </c>
    </row>
    <row r="32" spans="1:8" x14ac:dyDescent="0.25">
      <c r="A32" s="127" t="s">
        <v>62</v>
      </c>
      <c r="B32" s="124">
        <v>8</v>
      </c>
      <c r="C32" s="79" t="s">
        <v>20</v>
      </c>
      <c r="D32" s="80" t="s">
        <v>9</v>
      </c>
      <c r="E32" s="77">
        <f>E33+E34+E35+E36</f>
        <v>5706201</v>
      </c>
      <c r="F32" s="88" t="s">
        <v>83</v>
      </c>
      <c r="G32" s="77">
        <f>G33+G34+G35+G36</f>
        <v>407213</v>
      </c>
      <c r="H32" s="6"/>
    </row>
    <row r="33" spans="1:8" x14ac:dyDescent="0.25">
      <c r="A33" s="128"/>
      <c r="B33" s="125"/>
      <c r="C33" s="79"/>
      <c r="D33" s="81" t="s">
        <v>16</v>
      </c>
      <c r="E33" s="78">
        <v>516141</v>
      </c>
      <c r="F33" s="88" t="s">
        <v>83</v>
      </c>
      <c r="G33" s="78">
        <v>0</v>
      </c>
    </row>
    <row r="34" spans="1:8" x14ac:dyDescent="0.25">
      <c r="A34" s="128"/>
      <c r="B34" s="125"/>
      <c r="C34" s="79"/>
      <c r="D34" s="81" t="s">
        <v>14</v>
      </c>
      <c r="E34" s="78">
        <v>1595211</v>
      </c>
      <c r="F34" s="88" t="s">
        <v>83</v>
      </c>
      <c r="G34" s="78">
        <v>0</v>
      </c>
    </row>
    <row r="35" spans="1:8" x14ac:dyDescent="0.25">
      <c r="A35" s="128"/>
      <c r="B35" s="125"/>
      <c r="C35" s="79"/>
      <c r="D35" s="81" t="s">
        <v>10</v>
      </c>
      <c r="E35" s="78">
        <v>2945145</v>
      </c>
      <c r="F35" s="88" t="s">
        <v>83</v>
      </c>
      <c r="G35" s="78">
        <v>0</v>
      </c>
    </row>
    <row r="36" spans="1:8" x14ac:dyDescent="0.25">
      <c r="A36" s="129"/>
      <c r="B36" s="126"/>
      <c r="C36" s="79"/>
      <c r="D36" s="81" t="s">
        <v>11</v>
      </c>
      <c r="E36" s="78">
        <v>649704</v>
      </c>
      <c r="F36" s="88" t="s">
        <v>83</v>
      </c>
      <c r="G36" s="78">
        <v>407213</v>
      </c>
    </row>
    <row r="37" spans="1:8" x14ac:dyDescent="0.25">
      <c r="A37" s="127" t="s">
        <v>73</v>
      </c>
      <c r="B37" s="124">
        <v>9</v>
      </c>
      <c r="C37" s="79" t="s">
        <v>21</v>
      </c>
      <c r="D37" s="80" t="s">
        <v>9</v>
      </c>
      <c r="E37" s="77">
        <f>E38+E39+E40+E41</f>
        <v>5876526</v>
      </c>
      <c r="F37" s="88" t="s">
        <v>83</v>
      </c>
      <c r="G37" s="77">
        <f>G38+G39+G40+G41</f>
        <v>155538</v>
      </c>
      <c r="H37" s="6"/>
    </row>
    <row r="38" spans="1:8" x14ac:dyDescent="0.25">
      <c r="A38" s="128"/>
      <c r="B38" s="125"/>
      <c r="C38" s="79"/>
      <c r="D38" s="81" t="s">
        <v>16</v>
      </c>
      <c r="E38" s="78">
        <f>ЦФ!D9</f>
        <v>462</v>
      </c>
      <c r="F38" s="88" t="s">
        <v>83</v>
      </c>
      <c r="G38" s="78">
        <f>ЦФ!F9</f>
        <v>0</v>
      </c>
    </row>
    <row r="39" spans="1:8" x14ac:dyDescent="0.25">
      <c r="A39" s="128"/>
      <c r="B39" s="125"/>
      <c r="C39" s="79"/>
      <c r="D39" s="81" t="s">
        <v>14</v>
      </c>
      <c r="E39" s="78">
        <f>ЦФ!D10</f>
        <v>840348</v>
      </c>
      <c r="F39" s="88" t="s">
        <v>83</v>
      </c>
      <c r="G39" s="78">
        <f>ЦФ!F10</f>
        <v>0</v>
      </c>
    </row>
    <row r="40" spans="1:8" x14ac:dyDescent="0.25">
      <c r="A40" s="128"/>
      <c r="B40" s="125"/>
      <c r="C40" s="79"/>
      <c r="D40" s="81" t="s">
        <v>10</v>
      </c>
      <c r="E40" s="78">
        <f>ЦФ!D11</f>
        <v>4799117</v>
      </c>
      <c r="F40" s="88" t="s">
        <v>83</v>
      </c>
      <c r="G40" s="78">
        <f>ЦФ!F11</f>
        <v>0</v>
      </c>
    </row>
    <row r="41" spans="1:8" x14ac:dyDescent="0.25">
      <c r="A41" s="129"/>
      <c r="B41" s="126"/>
      <c r="C41" s="79"/>
      <c r="D41" s="81" t="s">
        <v>11</v>
      </c>
      <c r="E41" s="78">
        <f>ЦФ!D12</f>
        <v>236599</v>
      </c>
      <c r="F41" s="88" t="s">
        <v>83</v>
      </c>
      <c r="G41" s="78">
        <f>ЦФ!F12</f>
        <v>155538</v>
      </c>
    </row>
    <row r="42" spans="1:8" x14ac:dyDescent="0.25">
      <c r="A42" s="127" t="s">
        <v>64</v>
      </c>
      <c r="B42" s="124">
        <v>10</v>
      </c>
      <c r="C42" s="79" t="s">
        <v>22</v>
      </c>
      <c r="D42" s="80" t="s">
        <v>9</v>
      </c>
      <c r="E42" s="77">
        <f>E43+E44+E45</f>
        <v>1527157</v>
      </c>
      <c r="F42" s="88" t="s">
        <v>83</v>
      </c>
      <c r="G42" s="77">
        <f>G43+G44+G45</f>
        <v>0</v>
      </c>
    </row>
    <row r="43" spans="1:8" x14ac:dyDescent="0.25">
      <c r="A43" s="128"/>
      <c r="B43" s="125"/>
      <c r="C43" s="79"/>
      <c r="D43" s="81" t="s">
        <v>16</v>
      </c>
      <c r="E43" s="78">
        <f>'Мет '!D9</f>
        <v>1499516</v>
      </c>
      <c r="F43" s="88" t="s">
        <v>83</v>
      </c>
      <c r="G43" s="78">
        <f>'Мет '!F9</f>
        <v>0</v>
      </c>
    </row>
    <row r="44" spans="1:8" x14ac:dyDescent="0.25">
      <c r="A44" s="128"/>
      <c r="B44" s="125"/>
      <c r="C44" s="79"/>
      <c r="D44" s="81" t="s">
        <v>10</v>
      </c>
      <c r="E44" s="78">
        <f>'Мет '!D10</f>
        <v>22089</v>
      </c>
      <c r="F44" s="88" t="s">
        <v>83</v>
      </c>
      <c r="G44" s="78">
        <f>'Мет '!F10</f>
        <v>0</v>
      </c>
    </row>
    <row r="45" spans="1:8" x14ac:dyDescent="0.25">
      <c r="A45" s="129"/>
      <c r="B45" s="126"/>
      <c r="C45" s="79"/>
      <c r="D45" s="81" t="s">
        <v>11</v>
      </c>
      <c r="E45" s="78">
        <f>'Мет '!D11</f>
        <v>5552</v>
      </c>
      <c r="F45" s="88" t="s">
        <v>83</v>
      </c>
      <c r="G45" s="78">
        <f>'Мет '!F11</f>
        <v>0</v>
      </c>
    </row>
    <row r="46" spans="1:8" ht="28.5" customHeight="1" x14ac:dyDescent="0.25">
      <c r="A46" s="127" t="s">
        <v>64</v>
      </c>
      <c r="B46" s="124">
        <v>11</v>
      </c>
      <c r="C46" s="79" t="s">
        <v>88</v>
      </c>
      <c r="D46" s="80" t="s">
        <v>9</v>
      </c>
      <c r="E46" s="77">
        <f>E47+E48</f>
        <v>719475</v>
      </c>
      <c r="F46" s="88" t="s">
        <v>83</v>
      </c>
      <c r="G46" s="77">
        <f>G47+G48</f>
        <v>0</v>
      </c>
    </row>
    <row r="47" spans="1:8" x14ac:dyDescent="0.25">
      <c r="A47" s="128"/>
      <c r="B47" s="125"/>
      <c r="C47" s="79"/>
      <c r="D47" s="81" t="s">
        <v>10</v>
      </c>
      <c r="E47" s="78">
        <f>'Мет '!D13</f>
        <v>630228</v>
      </c>
      <c r="F47" s="88" t="s">
        <v>83</v>
      </c>
      <c r="G47" s="78">
        <f>'Мет '!F13</f>
        <v>0</v>
      </c>
    </row>
    <row r="48" spans="1:8" x14ac:dyDescent="0.25">
      <c r="A48" s="129"/>
      <c r="B48" s="126"/>
      <c r="C48" s="79"/>
      <c r="D48" s="81" t="s">
        <v>11</v>
      </c>
      <c r="E48" s="78">
        <f>'Мет '!D14</f>
        <v>89247</v>
      </c>
      <c r="F48" s="88" t="s">
        <v>83</v>
      </c>
      <c r="G48" s="78">
        <f>'Мет '!F14</f>
        <v>0</v>
      </c>
    </row>
    <row r="49" spans="1:8" ht="30" x14ac:dyDescent="0.25">
      <c r="A49" s="127" t="s">
        <v>77</v>
      </c>
      <c r="B49" s="124">
        <v>12</v>
      </c>
      <c r="C49" s="79" t="s">
        <v>24</v>
      </c>
      <c r="D49" s="80" t="s">
        <v>9</v>
      </c>
      <c r="E49" s="77">
        <f>E50+E51+E52</f>
        <v>4801295</v>
      </c>
      <c r="F49" s="88" t="s">
        <v>83</v>
      </c>
      <c r="G49" s="77">
        <f>G50+G51+G52</f>
        <v>0</v>
      </c>
    </row>
    <row r="50" spans="1:8" x14ac:dyDescent="0.25">
      <c r="A50" s="128"/>
      <c r="B50" s="125"/>
      <c r="C50" s="79"/>
      <c r="D50" s="81" t="s">
        <v>16</v>
      </c>
      <c r="E50" s="78">
        <f>'Мет '!D16</f>
        <v>4531465</v>
      </c>
      <c r="F50" s="88" t="s">
        <v>83</v>
      </c>
      <c r="G50" s="78">
        <f>'Мет '!F16</f>
        <v>0</v>
      </c>
    </row>
    <row r="51" spans="1:8" x14ac:dyDescent="0.25">
      <c r="A51" s="128"/>
      <c r="B51" s="125"/>
      <c r="C51" s="79"/>
      <c r="D51" s="81" t="s">
        <v>10</v>
      </c>
      <c r="E51" s="78">
        <f>'Мет '!D17</f>
        <v>260260</v>
      </c>
      <c r="F51" s="88" t="s">
        <v>83</v>
      </c>
      <c r="G51" s="78">
        <f>'Мет '!F17</f>
        <v>0</v>
      </c>
    </row>
    <row r="52" spans="1:8" x14ac:dyDescent="0.25">
      <c r="A52" s="129"/>
      <c r="B52" s="126"/>
      <c r="C52" s="79"/>
      <c r="D52" s="81" t="s">
        <v>11</v>
      </c>
      <c r="E52" s="78">
        <f>'Мет '!D18</f>
        <v>9570</v>
      </c>
      <c r="F52" s="88" t="s">
        <v>83</v>
      </c>
      <c r="G52" s="78">
        <f>'Мет '!F18</f>
        <v>0</v>
      </c>
    </row>
    <row r="53" spans="1:8" x14ac:dyDescent="0.25">
      <c r="A53" s="127" t="s">
        <v>62</v>
      </c>
      <c r="B53" s="124">
        <v>13</v>
      </c>
      <c r="C53" s="79" t="s">
        <v>25</v>
      </c>
      <c r="D53" s="80" t="s">
        <v>9</v>
      </c>
      <c r="E53" s="77">
        <f>E54+E55+E56</f>
        <v>2987014</v>
      </c>
      <c r="F53" s="88" t="s">
        <v>83</v>
      </c>
      <c r="G53" s="77">
        <f>G56</f>
        <v>3409898</v>
      </c>
      <c r="H53" s="6"/>
    </row>
    <row r="54" spans="1:8" x14ac:dyDescent="0.25">
      <c r="A54" s="128"/>
      <c r="B54" s="125"/>
      <c r="C54" s="79"/>
      <c r="D54" s="81" t="s">
        <v>16</v>
      </c>
      <c r="E54" s="78">
        <v>47530</v>
      </c>
      <c r="F54" s="88" t="s">
        <v>83</v>
      </c>
      <c r="G54" s="78">
        <v>0</v>
      </c>
    </row>
    <row r="55" spans="1:8" x14ac:dyDescent="0.25">
      <c r="A55" s="128"/>
      <c r="B55" s="125"/>
      <c r="C55" s="79"/>
      <c r="D55" s="81" t="s">
        <v>10</v>
      </c>
      <c r="E55" s="78">
        <v>1397821</v>
      </c>
      <c r="F55" s="88" t="s">
        <v>83</v>
      </c>
      <c r="G55" s="78">
        <v>0</v>
      </c>
    </row>
    <row r="56" spans="1:8" x14ac:dyDescent="0.25">
      <c r="A56" s="129"/>
      <c r="B56" s="126"/>
      <c r="C56" s="79"/>
      <c r="D56" s="81" t="s">
        <v>11</v>
      </c>
      <c r="E56" s="17">
        <v>1541663</v>
      </c>
      <c r="F56" s="88" t="s">
        <v>83</v>
      </c>
      <c r="G56" s="78">
        <v>3409898</v>
      </c>
    </row>
    <row r="57" spans="1:8" ht="30" x14ac:dyDescent="0.25">
      <c r="A57" s="124" t="s">
        <v>62</v>
      </c>
      <c r="B57" s="127">
        <v>14</v>
      </c>
      <c r="C57" s="79" t="s">
        <v>26</v>
      </c>
      <c r="D57" s="80" t="s">
        <v>9</v>
      </c>
      <c r="E57" s="7">
        <f>E58+E59+E60+E61</f>
        <v>1038097</v>
      </c>
      <c r="F57" s="88" t="s">
        <v>83</v>
      </c>
      <c r="G57" s="8">
        <f>G58+G59+G60+G61</f>
        <v>0</v>
      </c>
    </row>
    <row r="58" spans="1:8" x14ac:dyDescent="0.25">
      <c r="A58" s="125"/>
      <c r="B58" s="128"/>
      <c r="C58" s="79"/>
      <c r="D58" s="81" t="s">
        <v>16</v>
      </c>
      <c r="E58" s="9">
        <v>392600</v>
      </c>
      <c r="F58" s="88" t="s">
        <v>83</v>
      </c>
      <c r="G58" s="10">
        <v>0</v>
      </c>
    </row>
    <row r="59" spans="1:8" x14ac:dyDescent="0.25">
      <c r="A59" s="125"/>
      <c r="B59" s="128"/>
      <c r="C59" s="79"/>
      <c r="D59" s="81" t="s">
        <v>14</v>
      </c>
      <c r="E59" s="9">
        <v>452080</v>
      </c>
      <c r="F59" s="88" t="s">
        <v>83</v>
      </c>
      <c r="G59" s="10">
        <v>0</v>
      </c>
    </row>
    <row r="60" spans="1:8" x14ac:dyDescent="0.25">
      <c r="A60" s="125"/>
      <c r="B60" s="128"/>
      <c r="C60" s="79"/>
      <c r="D60" s="81" t="s">
        <v>10</v>
      </c>
      <c r="E60" s="9">
        <v>184815</v>
      </c>
      <c r="F60" s="88" t="s">
        <v>83</v>
      </c>
      <c r="G60" s="10">
        <v>0</v>
      </c>
    </row>
    <row r="61" spans="1:8" x14ac:dyDescent="0.25">
      <c r="A61" s="126"/>
      <c r="B61" s="129"/>
      <c r="C61" s="79"/>
      <c r="D61" s="81" t="s">
        <v>11</v>
      </c>
      <c r="E61" s="9">
        <v>8602</v>
      </c>
      <c r="F61" s="88" t="s">
        <v>83</v>
      </c>
      <c r="G61" s="10">
        <v>0</v>
      </c>
    </row>
    <row r="62" spans="1:8" x14ac:dyDescent="0.25">
      <c r="A62" s="124" t="s">
        <v>62</v>
      </c>
      <c r="B62" s="127">
        <v>15</v>
      </c>
      <c r="C62" s="79" t="s">
        <v>27</v>
      </c>
      <c r="D62" s="80" t="s">
        <v>9</v>
      </c>
      <c r="E62" s="77">
        <f>E63+E64+E65</f>
        <v>2209778</v>
      </c>
      <c r="F62" s="88" t="s">
        <v>83</v>
      </c>
      <c r="G62" s="77">
        <f>G63+G64+G65</f>
        <v>67225</v>
      </c>
      <c r="H62" s="6"/>
    </row>
    <row r="63" spans="1:8" x14ac:dyDescent="0.25">
      <c r="A63" s="125"/>
      <c r="B63" s="128"/>
      <c r="C63" s="79"/>
      <c r="D63" s="81" t="s">
        <v>16</v>
      </c>
      <c r="E63" s="78">
        <v>228312</v>
      </c>
      <c r="F63" s="88" t="s">
        <v>83</v>
      </c>
      <c r="G63" s="78">
        <v>0</v>
      </c>
    </row>
    <row r="64" spans="1:8" x14ac:dyDescent="0.25">
      <c r="A64" s="125"/>
      <c r="B64" s="128"/>
      <c r="C64" s="79"/>
      <c r="D64" s="81" t="s">
        <v>10</v>
      </c>
      <c r="E64" s="78">
        <v>1927703</v>
      </c>
      <c r="F64" s="88" t="s">
        <v>83</v>
      </c>
      <c r="G64" s="78">
        <v>0</v>
      </c>
    </row>
    <row r="65" spans="1:8" x14ac:dyDescent="0.25">
      <c r="A65" s="126"/>
      <c r="B65" s="129"/>
      <c r="C65" s="79"/>
      <c r="D65" s="81" t="s">
        <v>11</v>
      </c>
      <c r="E65" s="78">
        <v>53763</v>
      </c>
      <c r="F65" s="88" t="s">
        <v>83</v>
      </c>
      <c r="G65" s="78">
        <v>67225</v>
      </c>
    </row>
    <row r="66" spans="1:8" x14ac:dyDescent="0.25">
      <c r="A66" s="124" t="s">
        <v>62</v>
      </c>
      <c r="B66" s="127">
        <v>16</v>
      </c>
      <c r="C66" s="79" t="s">
        <v>28</v>
      </c>
      <c r="D66" s="80" t="s">
        <v>9</v>
      </c>
      <c r="E66" s="77">
        <f>E67+E68+E69+E70</f>
        <v>24332803</v>
      </c>
      <c r="F66" s="88" t="s">
        <v>83</v>
      </c>
      <c r="G66" s="77">
        <f>G69+G70</f>
        <v>1179304</v>
      </c>
      <c r="H66" s="6"/>
    </row>
    <row r="67" spans="1:8" x14ac:dyDescent="0.25">
      <c r="A67" s="125"/>
      <c r="B67" s="128"/>
      <c r="C67" s="79"/>
      <c r="D67" s="81" t="s">
        <v>16</v>
      </c>
      <c r="E67" s="78">
        <v>4131110</v>
      </c>
      <c r="F67" s="88" t="s">
        <v>83</v>
      </c>
      <c r="G67" s="78">
        <v>0</v>
      </c>
    </row>
    <row r="68" spans="1:8" x14ac:dyDescent="0.25">
      <c r="A68" s="125"/>
      <c r="B68" s="128"/>
      <c r="C68" s="79"/>
      <c r="D68" s="81" t="s">
        <v>14</v>
      </c>
      <c r="E68" s="78">
        <v>9114185</v>
      </c>
      <c r="F68" s="88" t="s">
        <v>83</v>
      </c>
      <c r="G68" s="78">
        <v>0</v>
      </c>
    </row>
    <row r="69" spans="1:8" x14ac:dyDescent="0.25">
      <c r="A69" s="125"/>
      <c r="B69" s="128"/>
      <c r="C69" s="79"/>
      <c r="D69" s="81" t="s">
        <v>10</v>
      </c>
      <c r="E69" s="78">
        <f>10124813-G69</f>
        <v>9929001</v>
      </c>
      <c r="F69" s="88" t="s">
        <v>83</v>
      </c>
      <c r="G69" s="78">
        <v>195812</v>
      </c>
      <c r="H69" s="6"/>
    </row>
    <row r="70" spans="1:8" x14ac:dyDescent="0.25">
      <c r="A70" s="126"/>
      <c r="B70" s="129"/>
      <c r="C70" s="79"/>
      <c r="D70" s="81" t="s">
        <v>11</v>
      </c>
      <c r="E70" s="78">
        <f>2141999-G70</f>
        <v>1158507</v>
      </c>
      <c r="F70" s="88" t="s">
        <v>83</v>
      </c>
      <c r="G70" s="78">
        <v>983492</v>
      </c>
    </row>
    <row r="71" spans="1:8" ht="30" x14ac:dyDescent="0.25">
      <c r="A71" s="124" t="s">
        <v>62</v>
      </c>
      <c r="B71" s="127">
        <v>17</v>
      </c>
      <c r="C71" s="79" t="s">
        <v>29</v>
      </c>
      <c r="D71" s="80" t="s">
        <v>9</v>
      </c>
      <c r="E71" s="77">
        <f>E72+E73</f>
        <v>940696</v>
      </c>
      <c r="F71" s="88" t="s">
        <v>83</v>
      </c>
      <c r="G71" s="77">
        <f>G72+G73</f>
        <v>713066</v>
      </c>
      <c r="H71" s="6"/>
    </row>
    <row r="72" spans="1:8" x14ac:dyDescent="0.25">
      <c r="A72" s="125"/>
      <c r="B72" s="128"/>
      <c r="C72" s="79"/>
      <c r="D72" s="81" t="s">
        <v>10</v>
      </c>
      <c r="E72" s="78">
        <v>714010</v>
      </c>
      <c r="F72" s="88" t="s">
        <v>83</v>
      </c>
      <c r="G72" s="78">
        <v>0</v>
      </c>
    </row>
    <row r="73" spans="1:8" x14ac:dyDescent="0.25">
      <c r="A73" s="126"/>
      <c r="B73" s="129"/>
      <c r="C73" s="79"/>
      <c r="D73" s="81" t="s">
        <v>11</v>
      </c>
      <c r="E73" s="78">
        <v>226686</v>
      </c>
      <c r="F73" s="88" t="s">
        <v>83</v>
      </c>
      <c r="G73" s="78">
        <v>713066</v>
      </c>
    </row>
    <row r="74" spans="1:8" x14ac:dyDescent="0.25">
      <c r="A74" s="124" t="s">
        <v>74</v>
      </c>
      <c r="B74" s="127">
        <v>18</v>
      </c>
      <c r="C74" s="79" t="s">
        <v>30</v>
      </c>
      <c r="D74" s="80" t="s">
        <v>9</v>
      </c>
      <c r="E74" s="77">
        <f>E75+E76+E77</f>
        <v>6954908</v>
      </c>
      <c r="F74" s="88" t="s">
        <v>83</v>
      </c>
      <c r="G74" s="77">
        <f>G75+G76+G77</f>
        <v>4739426</v>
      </c>
      <c r="H74" s="6"/>
    </row>
    <row r="75" spans="1:8" ht="17.25" customHeight="1" x14ac:dyDescent="0.25">
      <c r="A75" s="125"/>
      <c r="B75" s="128"/>
      <c r="C75" s="79"/>
      <c r="D75" s="81" t="s">
        <v>16</v>
      </c>
      <c r="E75" s="78">
        <f>КФ!D9</f>
        <v>938760</v>
      </c>
      <c r="F75" s="88" t="s">
        <v>83</v>
      </c>
      <c r="G75" s="78">
        <f>КФ!F9</f>
        <v>0</v>
      </c>
    </row>
    <row r="76" spans="1:8" x14ac:dyDescent="0.25">
      <c r="A76" s="125"/>
      <c r="B76" s="128"/>
      <c r="C76" s="79"/>
      <c r="D76" s="81" t="s">
        <v>10</v>
      </c>
      <c r="E76" s="78">
        <f>КФ!D10</f>
        <v>2648245</v>
      </c>
      <c r="F76" s="88" t="s">
        <v>83</v>
      </c>
      <c r="G76" s="78">
        <f>КФ!F10</f>
        <v>44418</v>
      </c>
    </row>
    <row r="77" spans="1:8" ht="22.5" customHeight="1" x14ac:dyDescent="0.25">
      <c r="A77" s="126"/>
      <c r="B77" s="129"/>
      <c r="C77" s="79"/>
      <c r="D77" s="81" t="s">
        <v>11</v>
      </c>
      <c r="E77" s="78">
        <f>КФ!D11</f>
        <v>3367903</v>
      </c>
      <c r="F77" s="88" t="s">
        <v>83</v>
      </c>
      <c r="G77" s="78">
        <f>КФ!F11</f>
        <v>4695008</v>
      </c>
    </row>
    <row r="78" spans="1:8" ht="30" x14ac:dyDescent="0.25">
      <c r="A78" s="124" t="s">
        <v>74</v>
      </c>
      <c r="B78" s="127">
        <v>19</v>
      </c>
      <c r="C78" s="79" t="s">
        <v>31</v>
      </c>
      <c r="D78" s="80" t="s">
        <v>9</v>
      </c>
      <c r="E78" s="77">
        <f>E79+E80+E81</f>
        <v>1076052</v>
      </c>
      <c r="F78" s="88" t="s">
        <v>83</v>
      </c>
      <c r="G78" s="77">
        <f>G79+G80+G81</f>
        <v>1005569</v>
      </c>
      <c r="H78" s="6"/>
    </row>
    <row r="79" spans="1:8" x14ac:dyDescent="0.25">
      <c r="A79" s="125"/>
      <c r="B79" s="128"/>
      <c r="C79" s="79"/>
      <c r="D79" s="81" t="s">
        <v>14</v>
      </c>
      <c r="E79" s="78">
        <f>КФ!D17</f>
        <v>0</v>
      </c>
      <c r="F79" s="88" t="s">
        <v>83</v>
      </c>
      <c r="G79" s="78">
        <f>КФ!F17</f>
        <v>0</v>
      </c>
    </row>
    <row r="80" spans="1:8" x14ac:dyDescent="0.25">
      <c r="A80" s="125"/>
      <c r="B80" s="128"/>
      <c r="C80" s="79"/>
      <c r="D80" s="81" t="s">
        <v>10</v>
      </c>
      <c r="E80" s="78">
        <f>КФ!D18</f>
        <v>478103</v>
      </c>
      <c r="F80" s="88" t="s">
        <v>83</v>
      </c>
      <c r="G80" s="78">
        <f>КФ!F18</f>
        <v>0</v>
      </c>
    </row>
    <row r="81" spans="1:8" x14ac:dyDescent="0.25">
      <c r="A81" s="126"/>
      <c r="B81" s="129"/>
      <c r="C81" s="79"/>
      <c r="D81" s="81" t="s">
        <v>11</v>
      </c>
      <c r="E81" s="78">
        <f>КФ!D19</f>
        <v>597949</v>
      </c>
      <c r="F81" s="88" t="s">
        <v>83</v>
      </c>
      <c r="G81" s="13">
        <f>КФ!F19</f>
        <v>1005569</v>
      </c>
    </row>
    <row r="82" spans="1:8" ht="45" x14ac:dyDescent="0.25">
      <c r="A82" s="124" t="s">
        <v>74</v>
      </c>
      <c r="B82" s="127">
        <v>20</v>
      </c>
      <c r="C82" s="79" t="s">
        <v>32</v>
      </c>
      <c r="D82" s="80" t="s">
        <v>9</v>
      </c>
      <c r="E82" s="77">
        <f>E83+E84+E85</f>
        <v>923189</v>
      </c>
      <c r="F82" s="88" t="s">
        <v>83</v>
      </c>
      <c r="G82" s="77">
        <f>G83+G84+G85</f>
        <v>24936</v>
      </c>
      <c r="H82" s="6"/>
    </row>
    <row r="83" spans="1:8" x14ac:dyDescent="0.25">
      <c r="A83" s="125"/>
      <c r="B83" s="128"/>
      <c r="C83" s="79"/>
      <c r="D83" s="81" t="s">
        <v>16</v>
      </c>
      <c r="E83" s="78">
        <f>КФ!D13</f>
        <v>373600</v>
      </c>
      <c r="F83" s="88" t="s">
        <v>83</v>
      </c>
      <c r="G83" s="78">
        <f>КФ!F13</f>
        <v>0</v>
      </c>
    </row>
    <row r="84" spans="1:8" x14ac:dyDescent="0.25">
      <c r="A84" s="125"/>
      <c r="B84" s="128"/>
      <c r="C84" s="79"/>
      <c r="D84" s="81" t="s">
        <v>10</v>
      </c>
      <c r="E84" s="78">
        <f>КФ!D14</f>
        <v>527936</v>
      </c>
      <c r="F84" s="88" t="s">
        <v>83</v>
      </c>
      <c r="G84" s="78">
        <f>КФ!F14</f>
        <v>0</v>
      </c>
    </row>
    <row r="85" spans="1:8" ht="17.25" customHeight="1" x14ac:dyDescent="0.25">
      <c r="A85" s="126"/>
      <c r="B85" s="129"/>
      <c r="C85" s="79"/>
      <c r="D85" s="81" t="s">
        <v>11</v>
      </c>
      <c r="E85" s="78">
        <f>КФ!D15</f>
        <v>21653</v>
      </c>
      <c r="F85" s="88" t="s">
        <v>83</v>
      </c>
      <c r="G85" s="78">
        <f>КФ!F15</f>
        <v>24936</v>
      </c>
    </row>
    <row r="86" spans="1:8" x14ac:dyDescent="0.25">
      <c r="A86" s="124" t="s">
        <v>62</v>
      </c>
      <c r="B86" s="127">
        <v>21</v>
      </c>
      <c r="C86" s="79" t="s">
        <v>33</v>
      </c>
      <c r="D86" s="80" t="s">
        <v>9</v>
      </c>
      <c r="E86" s="77">
        <f>E87+E88</f>
        <v>2762991</v>
      </c>
      <c r="F86" s="88" t="s">
        <v>83</v>
      </c>
      <c r="G86" s="77">
        <f>G87+G88</f>
        <v>1607625</v>
      </c>
      <c r="H86" s="6"/>
    </row>
    <row r="87" spans="1:8" x14ac:dyDescent="0.25">
      <c r="A87" s="125"/>
      <c r="B87" s="128"/>
      <c r="C87" s="79"/>
      <c r="D87" s="81" t="s">
        <v>10</v>
      </c>
      <c r="E87" s="78">
        <v>1761406</v>
      </c>
      <c r="F87" s="88" t="s">
        <v>83</v>
      </c>
      <c r="G87" s="78">
        <v>0</v>
      </c>
    </row>
    <row r="88" spans="1:8" x14ac:dyDescent="0.25">
      <c r="A88" s="126"/>
      <c r="B88" s="129"/>
      <c r="C88" s="79"/>
      <c r="D88" s="81" t="s">
        <v>11</v>
      </c>
      <c r="E88" s="78">
        <v>1001585</v>
      </c>
      <c r="F88" s="88" t="s">
        <v>83</v>
      </c>
      <c r="G88" s="78">
        <v>1607625</v>
      </c>
      <c r="H88" s="6"/>
    </row>
    <row r="89" spans="1:8" ht="30" x14ac:dyDescent="0.25">
      <c r="A89" s="124" t="s">
        <v>62</v>
      </c>
      <c r="B89" s="127">
        <v>22</v>
      </c>
      <c r="C89" s="79" t="s">
        <v>34</v>
      </c>
      <c r="D89" s="80" t="s">
        <v>9</v>
      </c>
      <c r="E89" s="77">
        <f>E90+E91</f>
        <v>1599214</v>
      </c>
      <c r="F89" s="88" t="s">
        <v>83</v>
      </c>
      <c r="G89" s="77">
        <f>G90+G91</f>
        <v>2873379</v>
      </c>
      <c r="H89" s="6"/>
    </row>
    <row r="90" spans="1:8" x14ac:dyDescent="0.25">
      <c r="A90" s="125"/>
      <c r="B90" s="128"/>
      <c r="C90" s="79"/>
      <c r="D90" s="81" t="s">
        <v>10</v>
      </c>
      <c r="E90" s="78">
        <v>1127458</v>
      </c>
      <c r="F90" s="88" t="s">
        <v>83</v>
      </c>
      <c r="G90" s="78">
        <v>0</v>
      </c>
    </row>
    <row r="91" spans="1:8" x14ac:dyDescent="0.25">
      <c r="A91" s="126"/>
      <c r="B91" s="129"/>
      <c r="C91" s="79"/>
      <c r="D91" s="81" t="s">
        <v>11</v>
      </c>
      <c r="E91" s="78">
        <v>471756</v>
      </c>
      <c r="F91" s="88" t="s">
        <v>83</v>
      </c>
      <c r="G91" s="78">
        <v>2873379</v>
      </c>
    </row>
    <row r="92" spans="1:8" ht="30" x14ac:dyDescent="0.25">
      <c r="A92" s="124" t="s">
        <v>62</v>
      </c>
      <c r="B92" s="127">
        <v>23</v>
      </c>
      <c r="C92" s="79" t="s">
        <v>35</v>
      </c>
      <c r="D92" s="80" t="s">
        <v>9</v>
      </c>
      <c r="E92" s="77">
        <f>E93+E94</f>
        <v>1200020</v>
      </c>
      <c r="F92" s="88" t="s">
        <v>83</v>
      </c>
      <c r="G92" s="77">
        <f>G93+G94</f>
        <v>188444</v>
      </c>
      <c r="H92" s="6"/>
    </row>
    <row r="93" spans="1:8" x14ac:dyDescent="0.25">
      <c r="A93" s="125"/>
      <c r="B93" s="128"/>
      <c r="C93" s="79"/>
      <c r="D93" s="81" t="s">
        <v>10</v>
      </c>
      <c r="E93" s="78">
        <v>953628</v>
      </c>
      <c r="F93" s="88" t="s">
        <v>83</v>
      </c>
      <c r="G93" s="78">
        <v>3479</v>
      </c>
    </row>
    <row r="94" spans="1:8" x14ac:dyDescent="0.25">
      <c r="A94" s="126"/>
      <c r="B94" s="129"/>
      <c r="C94" s="79"/>
      <c r="D94" s="81" t="s">
        <v>11</v>
      </c>
      <c r="E94" s="78">
        <v>246392</v>
      </c>
      <c r="F94" s="88" t="s">
        <v>83</v>
      </c>
      <c r="G94" s="78">
        <v>184965</v>
      </c>
    </row>
    <row r="95" spans="1:8" ht="42" customHeight="1" x14ac:dyDescent="0.25">
      <c r="A95" s="124" t="s">
        <v>62</v>
      </c>
      <c r="B95" s="127">
        <v>24</v>
      </c>
      <c r="C95" s="79" t="s">
        <v>36</v>
      </c>
      <c r="D95" s="80" t="s">
        <v>9</v>
      </c>
      <c r="E95" s="77">
        <f>E96+E97+E98+E99</f>
        <v>8843923</v>
      </c>
      <c r="F95" s="88" t="s">
        <v>83</v>
      </c>
      <c r="G95" s="77">
        <f>G96+G97+G98+G99</f>
        <v>0</v>
      </c>
    </row>
    <row r="96" spans="1:8" ht="21" customHeight="1" x14ac:dyDescent="0.25">
      <c r="A96" s="125"/>
      <c r="B96" s="128"/>
      <c r="C96" s="79"/>
      <c r="D96" s="81" t="s">
        <v>16</v>
      </c>
      <c r="E96" s="78">
        <v>2387958</v>
      </c>
      <c r="F96" s="88" t="s">
        <v>83</v>
      </c>
      <c r="G96" s="78">
        <v>0</v>
      </c>
    </row>
    <row r="97" spans="1:8" x14ac:dyDescent="0.25">
      <c r="A97" s="125"/>
      <c r="B97" s="128"/>
      <c r="C97" s="79"/>
      <c r="D97" s="81" t="s">
        <v>14</v>
      </c>
      <c r="E97" s="78">
        <v>2862228</v>
      </c>
      <c r="F97" s="88" t="s">
        <v>83</v>
      </c>
      <c r="G97" s="78">
        <v>0</v>
      </c>
    </row>
    <row r="98" spans="1:8" x14ac:dyDescent="0.25">
      <c r="A98" s="125"/>
      <c r="B98" s="128"/>
      <c r="C98" s="79"/>
      <c r="D98" s="81" t="s">
        <v>10</v>
      </c>
      <c r="E98" s="78">
        <v>3580409</v>
      </c>
      <c r="F98" s="88" t="s">
        <v>83</v>
      </c>
      <c r="G98" s="78">
        <v>0</v>
      </c>
    </row>
    <row r="99" spans="1:8" x14ac:dyDescent="0.25">
      <c r="A99" s="126"/>
      <c r="B99" s="129"/>
      <c r="C99" s="79"/>
      <c r="D99" s="81" t="s">
        <v>11</v>
      </c>
      <c r="E99" s="78">
        <v>13328</v>
      </c>
      <c r="F99" s="88" t="s">
        <v>83</v>
      </c>
      <c r="G99" s="78">
        <v>0</v>
      </c>
    </row>
    <row r="100" spans="1:8" x14ac:dyDescent="0.25">
      <c r="A100" s="124" t="s">
        <v>75</v>
      </c>
      <c r="B100" s="127">
        <v>25</v>
      </c>
      <c r="C100" s="79" t="s">
        <v>37</v>
      </c>
      <c r="D100" s="80" t="s">
        <v>9</v>
      </c>
      <c r="E100" s="77">
        <f>E101+E102</f>
        <v>8569136</v>
      </c>
      <c r="F100" s="88" t="s">
        <v>83</v>
      </c>
      <c r="G100" s="77">
        <f>G101+G102</f>
        <v>7319092</v>
      </c>
      <c r="H100" s="6"/>
    </row>
    <row r="101" spans="1:8" x14ac:dyDescent="0.25">
      <c r="A101" s="125"/>
      <c r="B101" s="128"/>
      <c r="C101" s="79"/>
      <c r="D101" s="81" t="s">
        <v>10</v>
      </c>
      <c r="E101" s="78">
        <f>ЗФ!D9</f>
        <v>5418671</v>
      </c>
      <c r="F101" s="88" t="s">
        <v>83</v>
      </c>
      <c r="G101" s="78">
        <f>ЗФ!F9</f>
        <v>0</v>
      </c>
    </row>
    <row r="102" spans="1:8" x14ac:dyDescent="0.25">
      <c r="A102" s="126"/>
      <c r="B102" s="129"/>
      <c r="C102" s="79"/>
      <c r="D102" s="81" t="s">
        <v>11</v>
      </c>
      <c r="E102" s="78">
        <f>ЗФ!D10</f>
        <v>3150465</v>
      </c>
      <c r="F102" s="88" t="s">
        <v>83</v>
      </c>
      <c r="G102" s="78">
        <f>ЗФ!F10</f>
        <v>7319092</v>
      </c>
    </row>
    <row r="103" spans="1:8" x14ac:dyDescent="0.25">
      <c r="A103" s="110" t="s">
        <v>62</v>
      </c>
      <c r="B103" s="113">
        <v>26</v>
      </c>
      <c r="C103" s="79" t="s">
        <v>38</v>
      </c>
      <c r="D103" s="80" t="s">
        <v>9</v>
      </c>
      <c r="E103" s="77">
        <f>E104+E105+E106+E107</f>
        <v>4583614</v>
      </c>
      <c r="F103" s="88" t="s">
        <v>83</v>
      </c>
      <c r="G103" s="77">
        <f>G104+G105+G106+G107</f>
        <v>123</v>
      </c>
    </row>
    <row r="104" spans="1:8" x14ac:dyDescent="0.25">
      <c r="A104" s="111"/>
      <c r="B104" s="114"/>
      <c r="C104" s="79"/>
      <c r="D104" s="81" t="s">
        <v>16</v>
      </c>
      <c r="E104" s="78">
        <v>4043235</v>
      </c>
      <c r="F104" s="88" t="s">
        <v>83</v>
      </c>
      <c r="G104" s="78">
        <v>0</v>
      </c>
    </row>
    <row r="105" spans="1:8" x14ac:dyDescent="0.25">
      <c r="A105" s="111"/>
      <c r="B105" s="114"/>
      <c r="C105" s="79"/>
      <c r="D105" s="81" t="s">
        <v>14</v>
      </c>
      <c r="E105" s="78">
        <v>131320</v>
      </c>
      <c r="F105" s="88" t="s">
        <v>83</v>
      </c>
      <c r="G105" s="78">
        <v>0</v>
      </c>
    </row>
    <row r="106" spans="1:8" x14ac:dyDescent="0.25">
      <c r="A106" s="111"/>
      <c r="B106" s="114"/>
      <c r="C106" s="79"/>
      <c r="D106" s="81" t="s">
        <v>10</v>
      </c>
      <c r="E106" s="78">
        <v>397327</v>
      </c>
      <c r="F106" s="88" t="s">
        <v>83</v>
      </c>
      <c r="G106" s="78">
        <v>0</v>
      </c>
    </row>
    <row r="107" spans="1:8" x14ac:dyDescent="0.25">
      <c r="A107" s="112"/>
      <c r="B107" s="115"/>
      <c r="C107" s="79"/>
      <c r="D107" s="81" t="s">
        <v>11</v>
      </c>
      <c r="E107" s="78">
        <v>11732</v>
      </c>
      <c r="F107" s="88" t="s">
        <v>83</v>
      </c>
      <c r="G107" s="78">
        <v>123</v>
      </c>
    </row>
    <row r="108" spans="1:8" ht="30" x14ac:dyDescent="0.25">
      <c r="A108" s="124" t="s">
        <v>75</v>
      </c>
      <c r="B108" s="127">
        <v>27</v>
      </c>
      <c r="C108" s="79" t="s">
        <v>39</v>
      </c>
      <c r="D108" s="80" t="s">
        <v>9</v>
      </c>
      <c r="E108" s="77">
        <f>E109+E110+E111</f>
        <v>4445226</v>
      </c>
      <c r="F108" s="88" t="s">
        <v>83</v>
      </c>
      <c r="G108" s="77">
        <f>G109+G110+G111</f>
        <v>978661</v>
      </c>
      <c r="H108" s="6"/>
    </row>
    <row r="109" spans="1:8" x14ac:dyDescent="0.25">
      <c r="A109" s="125"/>
      <c r="B109" s="128"/>
      <c r="C109" s="79"/>
      <c r="D109" s="81" t="s">
        <v>16</v>
      </c>
      <c r="E109" s="78">
        <f>ЗФ!D12</f>
        <v>2724173</v>
      </c>
      <c r="F109" s="88" t="s">
        <v>83</v>
      </c>
      <c r="G109" s="78">
        <f>ЗФ!F12</f>
        <v>0</v>
      </c>
    </row>
    <row r="110" spans="1:8" x14ac:dyDescent="0.25">
      <c r="A110" s="125"/>
      <c r="B110" s="128"/>
      <c r="C110" s="79"/>
      <c r="D110" s="81" t="s">
        <v>10</v>
      </c>
      <c r="E110" s="78">
        <f>ЗФ!D13</f>
        <v>1363499</v>
      </c>
      <c r="F110" s="88" t="s">
        <v>83</v>
      </c>
      <c r="G110" s="78">
        <f>ЗФ!F13</f>
        <v>0</v>
      </c>
    </row>
    <row r="111" spans="1:8" x14ac:dyDescent="0.25">
      <c r="A111" s="126"/>
      <c r="B111" s="129"/>
      <c r="C111" s="79"/>
      <c r="D111" s="81" t="s">
        <v>11</v>
      </c>
      <c r="E111" s="78">
        <f>ЗФ!D14</f>
        <v>357554</v>
      </c>
      <c r="F111" s="88" t="s">
        <v>83</v>
      </c>
      <c r="G111" s="78">
        <f>ЗФ!F14</f>
        <v>978661</v>
      </c>
    </row>
    <row r="112" spans="1:8" x14ac:dyDescent="0.25">
      <c r="A112" s="124" t="s">
        <v>75</v>
      </c>
      <c r="B112" s="127">
        <v>28</v>
      </c>
      <c r="C112" s="79" t="s">
        <v>40</v>
      </c>
      <c r="D112" s="80" t="s">
        <v>9</v>
      </c>
      <c r="E112" s="77">
        <f>E113+E114</f>
        <v>9090414</v>
      </c>
      <c r="F112" s="88" t="s">
        <v>83</v>
      </c>
      <c r="G112" s="77">
        <f>G113+G114</f>
        <v>43832</v>
      </c>
      <c r="H112" s="6"/>
    </row>
    <row r="113" spans="1:8" x14ac:dyDescent="0.25">
      <c r="A113" s="125"/>
      <c r="B113" s="128"/>
      <c r="C113" s="79"/>
      <c r="D113" s="81" t="s">
        <v>10</v>
      </c>
      <c r="E113" s="78">
        <f>ЗФ!D16</f>
        <v>8949408</v>
      </c>
      <c r="F113" s="88" t="s">
        <v>83</v>
      </c>
      <c r="G113" s="78">
        <f>ЗФ!F16</f>
        <v>0</v>
      </c>
    </row>
    <row r="114" spans="1:8" x14ac:dyDescent="0.25">
      <c r="A114" s="126"/>
      <c r="B114" s="129"/>
      <c r="C114" s="79"/>
      <c r="D114" s="81" t="s">
        <v>11</v>
      </c>
      <c r="E114" s="78">
        <f>ЗФ!D17</f>
        <v>141006</v>
      </c>
      <c r="F114" s="88" t="s">
        <v>83</v>
      </c>
      <c r="G114" s="78">
        <f>ЗФ!F17</f>
        <v>43832</v>
      </c>
    </row>
    <row r="115" spans="1:8" ht="30" x14ac:dyDescent="0.25">
      <c r="A115" s="124" t="s">
        <v>62</v>
      </c>
      <c r="B115" s="127">
        <v>29</v>
      </c>
      <c r="C115" s="79" t="s">
        <v>78</v>
      </c>
      <c r="D115" s="80" t="s">
        <v>9</v>
      </c>
      <c r="E115" s="77">
        <f>E116+E117+E118+E119</f>
        <v>18188202</v>
      </c>
      <c r="F115" s="88" t="s">
        <v>83</v>
      </c>
      <c r="G115" s="77">
        <v>0</v>
      </c>
    </row>
    <row r="116" spans="1:8" x14ac:dyDescent="0.25">
      <c r="A116" s="125"/>
      <c r="B116" s="128"/>
      <c r="C116" s="79"/>
      <c r="D116" s="81" t="s">
        <v>16</v>
      </c>
      <c r="E116" s="78">
        <v>18188202</v>
      </c>
      <c r="F116" s="88" t="s">
        <v>83</v>
      </c>
      <c r="G116" s="78">
        <v>0</v>
      </c>
    </row>
    <row r="117" spans="1:8" x14ac:dyDescent="0.25">
      <c r="A117" s="125"/>
      <c r="B117" s="128"/>
      <c r="C117" s="79"/>
      <c r="D117" s="81" t="s">
        <v>14</v>
      </c>
      <c r="E117" s="3">
        <v>0</v>
      </c>
      <c r="F117" s="88" t="s">
        <v>83</v>
      </c>
      <c r="G117" s="78">
        <v>0</v>
      </c>
    </row>
    <row r="118" spans="1:8" x14ac:dyDescent="0.25">
      <c r="A118" s="125"/>
      <c r="B118" s="128"/>
      <c r="C118" s="79"/>
      <c r="D118" s="81" t="s">
        <v>10</v>
      </c>
      <c r="E118" s="3">
        <v>0</v>
      </c>
      <c r="F118" s="88" t="s">
        <v>83</v>
      </c>
      <c r="G118" s="78">
        <v>0</v>
      </c>
    </row>
    <row r="119" spans="1:8" x14ac:dyDescent="0.25">
      <c r="A119" s="126"/>
      <c r="B119" s="129"/>
      <c r="C119" s="79"/>
      <c r="D119" s="81" t="s">
        <v>11</v>
      </c>
      <c r="E119" s="3">
        <v>0</v>
      </c>
      <c r="F119" s="88" t="s">
        <v>83</v>
      </c>
      <c r="G119" s="78">
        <v>0</v>
      </c>
    </row>
    <row r="120" spans="1:8" x14ac:dyDescent="0.25">
      <c r="A120" s="124" t="s">
        <v>75</v>
      </c>
      <c r="B120" s="127">
        <v>30</v>
      </c>
      <c r="C120" s="79" t="s">
        <v>42</v>
      </c>
      <c r="D120" s="80" t="s">
        <v>9</v>
      </c>
      <c r="E120" s="77">
        <f>E121+E122+E123</f>
        <v>13914613</v>
      </c>
      <c r="F120" s="88" t="s">
        <v>83</v>
      </c>
      <c r="G120" s="77">
        <v>0</v>
      </c>
    </row>
    <row r="121" spans="1:8" x14ac:dyDescent="0.25">
      <c r="A121" s="125"/>
      <c r="B121" s="128"/>
      <c r="C121" s="79"/>
      <c r="D121" s="81" t="s">
        <v>16</v>
      </c>
      <c r="E121" s="78">
        <f>ЗФ!D19</f>
        <v>13527412</v>
      </c>
      <c r="F121" s="88" t="s">
        <v>83</v>
      </c>
      <c r="G121" s="78">
        <f>ЗФ!F19</f>
        <v>0</v>
      </c>
    </row>
    <row r="122" spans="1:8" x14ac:dyDescent="0.25">
      <c r="A122" s="125"/>
      <c r="B122" s="128"/>
      <c r="C122" s="79"/>
      <c r="D122" s="81" t="s">
        <v>10</v>
      </c>
      <c r="E122" s="78">
        <f>ЗФ!D20</f>
        <v>307888</v>
      </c>
      <c r="F122" s="88" t="s">
        <v>83</v>
      </c>
      <c r="G122" s="78">
        <f>ЗФ!F20</f>
        <v>0</v>
      </c>
    </row>
    <row r="123" spans="1:8" x14ac:dyDescent="0.25">
      <c r="A123" s="126"/>
      <c r="B123" s="129"/>
      <c r="C123" s="79"/>
      <c r="D123" s="81" t="s">
        <v>11</v>
      </c>
      <c r="E123" s="78">
        <f>ЗФ!D21</f>
        <v>79313</v>
      </c>
      <c r="F123" s="88" t="s">
        <v>83</v>
      </c>
      <c r="G123" s="78">
        <f>ЗФ!F21</f>
        <v>0</v>
      </c>
    </row>
    <row r="124" spans="1:8" x14ac:dyDescent="0.25">
      <c r="A124" s="124" t="s">
        <v>75</v>
      </c>
      <c r="B124" s="127">
        <v>31</v>
      </c>
      <c r="C124" s="79" t="s">
        <v>43</v>
      </c>
      <c r="D124" s="80" t="s">
        <v>9</v>
      </c>
      <c r="E124" s="77">
        <f>E125+E126+E127</f>
        <v>5405801</v>
      </c>
      <c r="F124" s="88" t="s">
        <v>83</v>
      </c>
      <c r="G124" s="77">
        <f t="shared" ref="G124" si="0">G125+G126+G127</f>
        <v>819</v>
      </c>
    </row>
    <row r="125" spans="1:8" x14ac:dyDescent="0.25">
      <c r="A125" s="125"/>
      <c r="B125" s="128"/>
      <c r="C125" s="79"/>
      <c r="D125" s="81" t="s">
        <v>10</v>
      </c>
      <c r="E125" s="78">
        <f>ЗФ!D36</f>
        <v>1834914</v>
      </c>
      <c r="F125" s="88" t="s">
        <v>83</v>
      </c>
      <c r="G125" s="78">
        <f>ЗФ!F36</f>
        <v>0</v>
      </c>
    </row>
    <row r="126" spans="1:8" x14ac:dyDescent="0.25">
      <c r="A126" s="126"/>
      <c r="B126" s="128"/>
      <c r="C126" s="79"/>
      <c r="D126" s="81" t="s">
        <v>11</v>
      </c>
      <c r="E126" s="78">
        <f>ЗФ!D37</f>
        <v>86508</v>
      </c>
      <c r="F126" s="88" t="s">
        <v>83</v>
      </c>
      <c r="G126" s="78">
        <f>ЗФ!F37</f>
        <v>819</v>
      </c>
    </row>
    <row r="127" spans="1:8" x14ac:dyDescent="0.25">
      <c r="A127" s="111"/>
      <c r="B127" s="115"/>
      <c r="C127" s="79"/>
      <c r="D127" s="81" t="s">
        <v>16</v>
      </c>
      <c r="E127" s="78">
        <f>ЗФ!D38</f>
        <v>3484379</v>
      </c>
      <c r="F127" s="88" t="s">
        <v>83</v>
      </c>
      <c r="G127" s="78">
        <f>ЗФ!F38</f>
        <v>0</v>
      </c>
    </row>
    <row r="128" spans="1:8" x14ac:dyDescent="0.25">
      <c r="A128" s="124" t="s">
        <v>75</v>
      </c>
      <c r="B128" s="127">
        <v>32</v>
      </c>
      <c r="C128" s="79" t="s">
        <v>44</v>
      </c>
      <c r="D128" s="80" t="s">
        <v>9</v>
      </c>
      <c r="E128" s="77">
        <f>E129+E130</f>
        <v>3686486</v>
      </c>
      <c r="F128" s="88" t="s">
        <v>83</v>
      </c>
      <c r="G128" s="77">
        <f>G129+G130</f>
        <v>3353740</v>
      </c>
      <c r="H128" s="6"/>
    </row>
    <row r="129" spans="1:8" x14ac:dyDescent="0.25">
      <c r="A129" s="125"/>
      <c r="B129" s="128"/>
      <c r="C129" s="79"/>
      <c r="D129" s="81" t="s">
        <v>10</v>
      </c>
      <c r="E129" s="78">
        <f>ЗФ!D23</f>
        <v>1901215</v>
      </c>
      <c r="F129" s="88" t="s">
        <v>83</v>
      </c>
      <c r="G129" s="78">
        <f>ЗФ!F23</f>
        <v>0</v>
      </c>
    </row>
    <row r="130" spans="1:8" x14ac:dyDescent="0.25">
      <c r="A130" s="126"/>
      <c r="B130" s="129"/>
      <c r="C130" s="79"/>
      <c r="D130" s="81" t="s">
        <v>11</v>
      </c>
      <c r="E130" s="78">
        <f>ЗФ!D24</f>
        <v>1785271</v>
      </c>
      <c r="F130" s="88" t="s">
        <v>83</v>
      </c>
      <c r="G130" s="78">
        <f>ЗФ!F24</f>
        <v>3353740</v>
      </c>
    </row>
    <row r="131" spans="1:8" ht="30" customHeight="1" x14ac:dyDescent="0.25">
      <c r="A131" s="124" t="s">
        <v>75</v>
      </c>
      <c r="B131" s="127">
        <v>33</v>
      </c>
      <c r="C131" s="79" t="s">
        <v>45</v>
      </c>
      <c r="D131" s="80" t="s">
        <v>9</v>
      </c>
      <c r="E131" s="77">
        <f>E132+E133+E134</f>
        <v>1307133</v>
      </c>
      <c r="F131" s="88" t="s">
        <v>83</v>
      </c>
      <c r="G131" s="77">
        <f>G132+G133+G134</f>
        <v>0</v>
      </c>
    </row>
    <row r="132" spans="1:8" x14ac:dyDescent="0.25">
      <c r="A132" s="125"/>
      <c r="B132" s="128"/>
      <c r="C132" s="79"/>
      <c r="D132" s="81" t="s">
        <v>14</v>
      </c>
      <c r="E132" s="78">
        <f>ЗФ!D26</f>
        <v>938160</v>
      </c>
      <c r="F132" s="88" t="s">
        <v>83</v>
      </c>
      <c r="G132" s="78">
        <f>ЗФ!F26</f>
        <v>0</v>
      </c>
    </row>
    <row r="133" spans="1:8" x14ac:dyDescent="0.25">
      <c r="A133" s="125"/>
      <c r="B133" s="128"/>
      <c r="C133" s="79"/>
      <c r="D133" s="81" t="s">
        <v>10</v>
      </c>
      <c r="E133" s="78">
        <f>ЗФ!D27</f>
        <v>355019</v>
      </c>
      <c r="F133" s="88" t="s">
        <v>83</v>
      </c>
      <c r="G133" s="78">
        <f>ЗФ!F27</f>
        <v>0</v>
      </c>
    </row>
    <row r="134" spans="1:8" x14ac:dyDescent="0.25">
      <c r="A134" s="126"/>
      <c r="B134" s="129"/>
      <c r="C134" s="79"/>
      <c r="D134" s="81" t="s">
        <v>11</v>
      </c>
      <c r="E134" s="78">
        <f>ЗФ!D28</f>
        <v>13954</v>
      </c>
      <c r="F134" s="88" t="s">
        <v>83</v>
      </c>
      <c r="G134" s="78">
        <f>ЗФ!F28</f>
        <v>0</v>
      </c>
    </row>
    <row r="135" spans="1:8" x14ac:dyDescent="0.25">
      <c r="A135" s="124" t="s">
        <v>75</v>
      </c>
      <c r="B135" s="127">
        <v>34</v>
      </c>
      <c r="C135" s="79" t="s">
        <v>46</v>
      </c>
      <c r="D135" s="80" t="s">
        <v>9</v>
      </c>
      <c r="E135" s="77">
        <f>E136+E137</f>
        <v>2544355</v>
      </c>
      <c r="F135" s="88" t="s">
        <v>83</v>
      </c>
      <c r="G135" s="77">
        <f>G136+G137</f>
        <v>281396</v>
      </c>
    </row>
    <row r="136" spans="1:8" x14ac:dyDescent="0.25">
      <c r="A136" s="125"/>
      <c r="B136" s="128"/>
      <c r="C136" s="79"/>
      <c r="D136" s="81" t="s">
        <v>10</v>
      </c>
      <c r="E136" s="1">
        <f>ЗФ!D30</f>
        <v>1254831</v>
      </c>
      <c r="F136" s="88" t="s">
        <v>83</v>
      </c>
      <c r="G136" s="1">
        <f>ЗФ!F30</f>
        <v>0</v>
      </c>
    </row>
    <row r="137" spans="1:8" x14ac:dyDescent="0.25">
      <c r="A137" s="126"/>
      <c r="B137" s="129"/>
      <c r="C137" s="79"/>
      <c r="D137" s="81" t="s">
        <v>11</v>
      </c>
      <c r="E137" s="1">
        <f>ЗФ!D31</f>
        <v>1289524</v>
      </c>
      <c r="F137" s="88" t="s">
        <v>83</v>
      </c>
      <c r="G137" s="1">
        <f>ЗФ!F31</f>
        <v>281396</v>
      </c>
    </row>
    <row r="138" spans="1:8" ht="24.75" customHeight="1" x14ac:dyDescent="0.25">
      <c r="A138" s="124" t="s">
        <v>75</v>
      </c>
      <c r="B138" s="127">
        <v>35</v>
      </c>
      <c r="C138" s="79" t="s">
        <v>47</v>
      </c>
      <c r="D138" s="80" t="s">
        <v>9</v>
      </c>
      <c r="E138" s="77">
        <f>E139+E140</f>
        <v>3556504</v>
      </c>
      <c r="F138" s="88" t="s">
        <v>83</v>
      </c>
      <c r="G138" s="77">
        <f>G139+G140</f>
        <v>1346854</v>
      </c>
      <c r="H138" s="6"/>
    </row>
    <row r="139" spans="1:8" x14ac:dyDescent="0.25">
      <c r="A139" s="125"/>
      <c r="B139" s="128"/>
      <c r="C139" s="79"/>
      <c r="D139" s="81" t="s">
        <v>10</v>
      </c>
      <c r="E139" s="78">
        <f>ЗФ!D33</f>
        <v>1983041</v>
      </c>
      <c r="F139" s="88" t="s">
        <v>83</v>
      </c>
      <c r="G139" s="78">
        <f>ЗФ!F33</f>
        <v>0</v>
      </c>
    </row>
    <row r="140" spans="1:8" x14ac:dyDescent="0.25">
      <c r="A140" s="126"/>
      <c r="B140" s="129"/>
      <c r="C140" s="79"/>
      <c r="D140" s="81" t="s">
        <v>11</v>
      </c>
      <c r="E140" s="78">
        <f>ЗФ!D34</f>
        <v>1573463</v>
      </c>
      <c r="F140" s="88" t="s">
        <v>83</v>
      </c>
      <c r="G140" s="1">
        <f>ЗФ!F34</f>
        <v>1346854</v>
      </c>
    </row>
    <row r="141" spans="1:8" ht="30" x14ac:dyDescent="0.25">
      <c r="A141" s="124" t="s">
        <v>62</v>
      </c>
      <c r="B141" s="127">
        <v>36</v>
      </c>
      <c r="C141" s="79" t="s">
        <v>48</v>
      </c>
      <c r="D141" s="80" t="s">
        <v>9</v>
      </c>
      <c r="E141" s="77">
        <f>E142+E143+E144+E145</f>
        <v>19983690</v>
      </c>
      <c r="F141" s="88" t="s">
        <v>83</v>
      </c>
      <c r="G141" s="77">
        <f>G142+G143+G144+G145</f>
        <v>0</v>
      </c>
    </row>
    <row r="142" spans="1:8" x14ac:dyDescent="0.25">
      <c r="A142" s="125"/>
      <c r="B142" s="128"/>
      <c r="C142" s="79"/>
      <c r="D142" s="81" t="s">
        <v>16</v>
      </c>
      <c r="E142" s="105">
        <v>7961818</v>
      </c>
      <c r="F142" s="88" t="s">
        <v>83</v>
      </c>
      <c r="G142" s="78">
        <v>0</v>
      </c>
    </row>
    <row r="143" spans="1:8" x14ac:dyDescent="0.25">
      <c r="A143" s="125"/>
      <c r="B143" s="128"/>
      <c r="C143" s="79"/>
      <c r="D143" s="81" t="s">
        <v>14</v>
      </c>
      <c r="E143" s="78">
        <v>11475301</v>
      </c>
      <c r="F143" s="88" t="s">
        <v>83</v>
      </c>
      <c r="G143" s="78">
        <v>0</v>
      </c>
    </row>
    <row r="144" spans="1:8" x14ac:dyDescent="0.25">
      <c r="A144" s="125"/>
      <c r="B144" s="128"/>
      <c r="C144" s="79"/>
      <c r="D144" s="81" t="s">
        <v>10</v>
      </c>
      <c r="E144" s="78">
        <v>544939</v>
      </c>
      <c r="F144" s="88" t="s">
        <v>83</v>
      </c>
      <c r="G144" s="78">
        <v>0</v>
      </c>
    </row>
    <row r="145" spans="1:9" x14ac:dyDescent="0.25">
      <c r="A145" s="126"/>
      <c r="B145" s="129"/>
      <c r="C145" s="79"/>
      <c r="D145" s="81" t="s">
        <v>11</v>
      </c>
      <c r="E145" s="78">
        <v>1632</v>
      </c>
      <c r="F145" s="88" t="s">
        <v>83</v>
      </c>
      <c r="G145" s="78">
        <v>0</v>
      </c>
    </row>
    <row r="146" spans="1:9" ht="30" x14ac:dyDescent="0.25">
      <c r="A146" s="124" t="s">
        <v>62</v>
      </c>
      <c r="B146" s="127">
        <v>37</v>
      </c>
      <c r="C146" s="79" t="s">
        <v>49</v>
      </c>
      <c r="D146" s="80" t="s">
        <v>9</v>
      </c>
      <c r="E146" s="77">
        <f>E147+E148+E149</f>
        <v>9428808</v>
      </c>
      <c r="F146" s="88" t="s">
        <v>83</v>
      </c>
      <c r="G146" s="77">
        <f>G147+G148+G149</f>
        <v>8634854</v>
      </c>
      <c r="H146" s="6"/>
    </row>
    <row r="147" spans="1:9" x14ac:dyDescent="0.25">
      <c r="A147" s="125"/>
      <c r="B147" s="128"/>
      <c r="C147" s="79"/>
      <c r="D147" s="81" t="s">
        <v>16</v>
      </c>
      <c r="E147" s="78">
        <v>785677</v>
      </c>
      <c r="F147" s="88" t="s">
        <v>83</v>
      </c>
      <c r="G147" s="78">
        <v>0</v>
      </c>
    </row>
    <row r="148" spans="1:9" x14ac:dyDescent="0.25">
      <c r="A148" s="125"/>
      <c r="B148" s="128"/>
      <c r="C148" s="79"/>
      <c r="D148" s="81" t="s">
        <v>10</v>
      </c>
      <c r="E148" s="78">
        <v>4771366</v>
      </c>
      <c r="F148" s="88" t="s">
        <v>83</v>
      </c>
      <c r="G148" s="78"/>
    </row>
    <row r="149" spans="1:9" x14ac:dyDescent="0.25">
      <c r="A149" s="126"/>
      <c r="B149" s="129"/>
      <c r="C149" s="79"/>
      <c r="D149" s="81" t="s">
        <v>11</v>
      </c>
      <c r="E149" s="78">
        <v>3871765</v>
      </c>
      <c r="F149" s="88" t="s">
        <v>83</v>
      </c>
      <c r="G149" s="78">
        <v>8634854</v>
      </c>
    </row>
    <row r="150" spans="1:9" ht="30" x14ac:dyDescent="0.25">
      <c r="A150" s="124" t="s">
        <v>62</v>
      </c>
      <c r="B150" s="127">
        <v>38</v>
      </c>
      <c r="C150" s="79" t="s">
        <v>50</v>
      </c>
      <c r="D150" s="80" t="s">
        <v>9</v>
      </c>
      <c r="E150" s="77">
        <f>E151+E152+E153+E154</f>
        <v>47299640</v>
      </c>
      <c r="F150" s="88" t="s">
        <v>83</v>
      </c>
      <c r="G150" s="77">
        <f>G154</f>
        <v>3251350</v>
      </c>
      <c r="H150" s="6"/>
      <c r="I150" s="6"/>
    </row>
    <row r="151" spans="1:9" x14ac:dyDescent="0.25">
      <c r="A151" s="125"/>
      <c r="B151" s="128"/>
      <c r="C151" s="79"/>
      <c r="D151" s="81" t="s">
        <v>16</v>
      </c>
      <c r="E151" s="78">
        <v>34577855</v>
      </c>
      <c r="F151" s="88" t="s">
        <v>83</v>
      </c>
      <c r="G151" s="78">
        <v>0</v>
      </c>
    </row>
    <row r="152" spans="1:9" x14ac:dyDescent="0.25">
      <c r="A152" s="125"/>
      <c r="B152" s="128"/>
      <c r="C152" s="79"/>
      <c r="D152" s="81" t="s">
        <v>14</v>
      </c>
      <c r="E152" s="78">
        <v>2967818</v>
      </c>
      <c r="F152" s="88" t="s">
        <v>83</v>
      </c>
      <c r="G152" s="78">
        <v>0</v>
      </c>
    </row>
    <row r="153" spans="1:9" x14ac:dyDescent="0.25">
      <c r="A153" s="125"/>
      <c r="B153" s="128"/>
      <c r="C153" s="79"/>
      <c r="D153" s="81" t="s">
        <v>10</v>
      </c>
      <c r="E153" s="78">
        <v>9576684</v>
      </c>
      <c r="F153" s="88" t="s">
        <v>83</v>
      </c>
      <c r="G153" s="78">
        <v>0</v>
      </c>
    </row>
    <row r="154" spans="1:9" x14ac:dyDescent="0.25">
      <c r="A154" s="126"/>
      <c r="B154" s="129"/>
      <c r="C154" s="79"/>
      <c r="D154" s="81" t="s">
        <v>11</v>
      </c>
      <c r="E154" s="78">
        <f>3428633-G154</f>
        <v>177283</v>
      </c>
      <c r="F154" s="88" t="s">
        <v>83</v>
      </c>
      <c r="G154" s="78">
        <f>3211106+40244</f>
        <v>3251350</v>
      </c>
    </row>
    <row r="155" spans="1:9" x14ac:dyDescent="0.25">
      <c r="A155" s="124" t="s">
        <v>62</v>
      </c>
      <c r="B155" s="127">
        <v>39</v>
      </c>
      <c r="C155" s="79" t="s">
        <v>51</v>
      </c>
      <c r="D155" s="80" t="s">
        <v>9</v>
      </c>
      <c r="E155" s="77">
        <f>E156+E157+E158+E159</f>
        <v>10902652</v>
      </c>
      <c r="F155" s="88" t="s">
        <v>83</v>
      </c>
      <c r="G155" s="77">
        <v>0</v>
      </c>
    </row>
    <row r="156" spans="1:9" x14ac:dyDescent="0.25">
      <c r="A156" s="125"/>
      <c r="B156" s="128"/>
      <c r="C156" s="79"/>
      <c r="D156" s="81" t="s">
        <v>16</v>
      </c>
      <c r="E156" s="78">
        <v>9222565</v>
      </c>
      <c r="F156" s="88" t="s">
        <v>83</v>
      </c>
      <c r="G156" s="78">
        <v>0</v>
      </c>
    </row>
    <row r="157" spans="1:9" x14ac:dyDescent="0.25">
      <c r="A157" s="125"/>
      <c r="B157" s="128"/>
      <c r="C157" s="79"/>
      <c r="D157" s="81" t="s">
        <v>14</v>
      </c>
      <c r="E157" s="78">
        <v>905923</v>
      </c>
      <c r="F157" s="88" t="s">
        <v>83</v>
      </c>
      <c r="G157" s="78">
        <v>0</v>
      </c>
    </row>
    <row r="158" spans="1:9" x14ac:dyDescent="0.25">
      <c r="A158" s="125"/>
      <c r="B158" s="128"/>
      <c r="C158" s="79"/>
      <c r="D158" s="81" t="s">
        <v>10</v>
      </c>
      <c r="E158" s="78">
        <v>734969</v>
      </c>
      <c r="F158" s="88" t="s">
        <v>83</v>
      </c>
      <c r="G158" s="78">
        <v>0</v>
      </c>
    </row>
    <row r="159" spans="1:9" x14ac:dyDescent="0.25">
      <c r="A159" s="125"/>
      <c r="B159" s="129"/>
      <c r="C159" s="79"/>
      <c r="D159" s="81" t="s">
        <v>11</v>
      </c>
      <c r="E159" s="78">
        <v>39195</v>
      </c>
      <c r="F159" s="88" t="s">
        <v>83</v>
      </c>
      <c r="G159" s="78">
        <v>0</v>
      </c>
    </row>
    <row r="160" spans="1:9" ht="30" x14ac:dyDescent="0.25">
      <c r="A160" s="133" t="s">
        <v>73</v>
      </c>
      <c r="B160" s="127">
        <v>40</v>
      </c>
      <c r="C160" s="79" t="s">
        <v>52</v>
      </c>
      <c r="D160" s="80" t="s">
        <v>9</v>
      </c>
      <c r="E160" s="77">
        <f>E161+E162+E163+E164</f>
        <v>2850158</v>
      </c>
      <c r="F160" s="88" t="s">
        <v>83</v>
      </c>
      <c r="G160" s="77">
        <f>G161+G162+G163+G164</f>
        <v>0</v>
      </c>
    </row>
    <row r="161" spans="1:7" x14ac:dyDescent="0.25">
      <c r="A161" s="134"/>
      <c r="B161" s="128"/>
      <c r="C161" s="79"/>
      <c r="D161" s="81" t="s">
        <v>16</v>
      </c>
      <c r="E161" s="78">
        <f>ЦФ!D14</f>
        <v>1631622</v>
      </c>
      <c r="F161" s="88" t="s">
        <v>83</v>
      </c>
      <c r="G161" s="78">
        <f>ЦФ!F14</f>
        <v>0</v>
      </c>
    </row>
    <row r="162" spans="1:7" x14ac:dyDescent="0.25">
      <c r="A162" s="134"/>
      <c r="B162" s="128"/>
      <c r="C162" s="79"/>
      <c r="D162" s="81" t="s">
        <v>14</v>
      </c>
      <c r="E162" s="78">
        <f>ЦФ!D15</f>
        <v>645803</v>
      </c>
      <c r="F162" s="88" t="s">
        <v>83</v>
      </c>
      <c r="G162" s="78">
        <f>ЦФ!F15</f>
        <v>0</v>
      </c>
    </row>
    <row r="163" spans="1:7" x14ac:dyDescent="0.25">
      <c r="A163" s="134"/>
      <c r="B163" s="128"/>
      <c r="C163" s="79"/>
      <c r="D163" s="81" t="s">
        <v>10</v>
      </c>
      <c r="E163" s="78">
        <f>ЦФ!D16</f>
        <v>572720</v>
      </c>
      <c r="F163" s="88" t="s">
        <v>83</v>
      </c>
      <c r="G163" s="78">
        <f>ЦФ!F16</f>
        <v>0</v>
      </c>
    </row>
    <row r="164" spans="1:7" s="14" customFormat="1" x14ac:dyDescent="0.25">
      <c r="A164" s="91"/>
      <c r="B164" s="129"/>
      <c r="C164" s="11"/>
      <c r="D164" s="12" t="s">
        <v>11</v>
      </c>
      <c r="E164" s="13">
        <f>ЦФ!D17</f>
        <v>13</v>
      </c>
      <c r="F164" s="88" t="s">
        <v>83</v>
      </c>
      <c r="G164" s="13">
        <f>ЦФ!F17</f>
        <v>0</v>
      </c>
    </row>
    <row r="165" spans="1:7" ht="27.75" customHeight="1" x14ac:dyDescent="0.25">
      <c r="A165" s="125" t="s">
        <v>73</v>
      </c>
      <c r="B165" s="127">
        <v>41</v>
      </c>
      <c r="C165" s="79" t="s">
        <v>53</v>
      </c>
      <c r="D165" s="80" t="s">
        <v>9</v>
      </c>
      <c r="E165" s="77">
        <f>E166+E167</f>
        <v>4698270</v>
      </c>
      <c r="F165" s="88" t="s">
        <v>83</v>
      </c>
      <c r="G165" s="77">
        <f>G166+G167</f>
        <v>3596814</v>
      </c>
    </row>
    <row r="166" spans="1:7" x14ac:dyDescent="0.25">
      <c r="A166" s="125"/>
      <c r="B166" s="128"/>
      <c r="C166" s="79"/>
      <c r="D166" s="81" t="s">
        <v>10</v>
      </c>
      <c r="E166" s="78">
        <f>ЦФ!D19</f>
        <v>1511962</v>
      </c>
      <c r="F166" s="88" t="s">
        <v>83</v>
      </c>
      <c r="G166" s="78">
        <f>ЦФ!F19</f>
        <v>0</v>
      </c>
    </row>
    <row r="167" spans="1:7" x14ac:dyDescent="0.25">
      <c r="A167" s="126"/>
      <c r="B167" s="129"/>
      <c r="C167" s="79"/>
      <c r="D167" s="81" t="s">
        <v>11</v>
      </c>
      <c r="E167" s="78">
        <f>ЦФ!D20</f>
        <v>3186308</v>
      </c>
      <c r="F167" s="88" t="s">
        <v>83</v>
      </c>
      <c r="G167" s="78">
        <f>ЦФ!F20</f>
        <v>3596814</v>
      </c>
    </row>
    <row r="168" spans="1:7" x14ac:dyDescent="0.25">
      <c r="A168" s="124" t="s">
        <v>73</v>
      </c>
      <c r="B168" s="127">
        <v>42</v>
      </c>
      <c r="C168" s="79" t="s">
        <v>54</v>
      </c>
      <c r="D168" s="80" t="s">
        <v>9</v>
      </c>
      <c r="E168" s="77">
        <f>E169+E170+E171</f>
        <v>35804815</v>
      </c>
      <c r="F168" s="88" t="s">
        <v>83</v>
      </c>
      <c r="G168" s="77">
        <f>G169+G170+G171</f>
        <v>0</v>
      </c>
    </row>
    <row r="169" spans="1:7" x14ac:dyDescent="0.25">
      <c r="A169" s="125"/>
      <c r="B169" s="128"/>
      <c r="C169" s="79"/>
      <c r="D169" s="81" t="s">
        <v>16</v>
      </c>
      <c r="E169" s="78">
        <f>ЦФ!D22</f>
        <v>29747702</v>
      </c>
      <c r="F169" s="88" t="s">
        <v>83</v>
      </c>
      <c r="G169" s="78">
        <f>ЦФ!F22</f>
        <v>0</v>
      </c>
    </row>
    <row r="170" spans="1:7" x14ac:dyDescent="0.25">
      <c r="A170" s="125"/>
      <c r="B170" s="128"/>
      <c r="C170" s="79"/>
      <c r="D170" s="81" t="s">
        <v>10</v>
      </c>
      <c r="E170" s="78">
        <f>ЦФ!D23</f>
        <v>5910969</v>
      </c>
      <c r="F170" s="88" t="s">
        <v>83</v>
      </c>
      <c r="G170" s="78">
        <f>ЦФ!F23</f>
        <v>0</v>
      </c>
    </row>
    <row r="171" spans="1:7" x14ac:dyDescent="0.25">
      <c r="A171" s="126"/>
      <c r="B171" s="129"/>
      <c r="C171" s="79"/>
      <c r="D171" s="81" t="s">
        <v>11</v>
      </c>
      <c r="E171" s="78">
        <f>ЦФ!D24</f>
        <v>146144</v>
      </c>
      <c r="F171" s="88" t="s">
        <v>83</v>
      </c>
      <c r="G171" s="78">
        <f>ЦФ!F24</f>
        <v>0</v>
      </c>
    </row>
    <row r="172" spans="1:7" ht="30" x14ac:dyDescent="0.25">
      <c r="A172" s="110" t="s">
        <v>73</v>
      </c>
      <c r="B172" s="113">
        <v>43</v>
      </c>
      <c r="C172" s="79" t="s">
        <v>55</v>
      </c>
      <c r="D172" s="80" t="s">
        <v>9</v>
      </c>
      <c r="E172" s="77">
        <f>E173+E174+E175</f>
        <v>1810131</v>
      </c>
      <c r="F172" s="88" t="s">
        <v>83</v>
      </c>
      <c r="G172" s="77">
        <f>G173+G174+G175</f>
        <v>0</v>
      </c>
    </row>
    <row r="173" spans="1:7" x14ac:dyDescent="0.25">
      <c r="A173" s="104"/>
      <c r="B173" s="114"/>
      <c r="C173" s="79"/>
      <c r="D173" s="81" t="s">
        <v>16</v>
      </c>
      <c r="E173" s="78">
        <f>ЦФ!D26</f>
        <v>1806681</v>
      </c>
      <c r="F173" s="88" t="s">
        <v>83</v>
      </c>
      <c r="G173" s="78">
        <f>ЦФ!F26</f>
        <v>0</v>
      </c>
    </row>
    <row r="174" spans="1:7" x14ac:dyDescent="0.25">
      <c r="A174" s="104"/>
      <c r="B174" s="114"/>
      <c r="C174" s="79"/>
      <c r="D174" s="81" t="s">
        <v>10</v>
      </c>
      <c r="E174" s="78">
        <f>ЦФ!D27</f>
        <v>3450</v>
      </c>
      <c r="F174" s="88" t="s">
        <v>83</v>
      </c>
      <c r="G174" s="78">
        <f>ЦФ!F27</f>
        <v>0</v>
      </c>
    </row>
    <row r="175" spans="1:7" x14ac:dyDescent="0.25">
      <c r="A175" s="104"/>
      <c r="B175" s="114"/>
      <c r="C175" s="79"/>
      <c r="D175" s="81" t="s">
        <v>11</v>
      </c>
      <c r="E175" s="78">
        <f>ЦФ!D28</f>
        <v>0</v>
      </c>
      <c r="F175" s="88" t="s">
        <v>83</v>
      </c>
      <c r="G175" s="78">
        <f>ЦФ!F28</f>
        <v>0</v>
      </c>
    </row>
    <row r="176" spans="1:7" ht="15" customHeight="1" x14ac:dyDescent="0.25">
      <c r="A176" s="130" t="s">
        <v>68</v>
      </c>
      <c r="B176" s="128">
        <v>44</v>
      </c>
      <c r="C176" s="95" t="s">
        <v>67</v>
      </c>
      <c r="D176" s="96" t="s">
        <v>9</v>
      </c>
      <c r="E176" s="97">
        <f>E177+E178</f>
        <v>1860593</v>
      </c>
      <c r="F176" s="98" t="s">
        <v>83</v>
      </c>
      <c r="G176" s="99">
        <f>G177+G178</f>
        <v>0</v>
      </c>
    </row>
    <row r="177" spans="1:8" x14ac:dyDescent="0.25">
      <c r="A177" s="131"/>
      <c r="B177" s="128"/>
      <c r="C177" s="74"/>
      <c r="D177" s="75" t="s">
        <v>10</v>
      </c>
      <c r="E177" s="19">
        <f>МО!D9</f>
        <v>0</v>
      </c>
      <c r="F177" s="88" t="s">
        <v>83</v>
      </c>
      <c r="G177" s="20">
        <f>МО!F9</f>
        <v>0</v>
      </c>
    </row>
    <row r="178" spans="1:8" x14ac:dyDescent="0.25">
      <c r="A178" s="132"/>
      <c r="B178" s="135"/>
      <c r="C178" s="74"/>
      <c r="D178" s="75" t="s">
        <v>11</v>
      </c>
      <c r="E178" s="19">
        <f>МО!D10</f>
        <v>1860593</v>
      </c>
      <c r="F178" s="88" t="s">
        <v>83</v>
      </c>
      <c r="G178" s="20">
        <f>МО!F10</f>
        <v>0</v>
      </c>
    </row>
    <row r="179" spans="1:8" x14ac:dyDescent="0.25">
      <c r="A179" s="119" t="s">
        <v>62</v>
      </c>
      <c r="B179" s="114">
        <v>45</v>
      </c>
      <c r="C179" s="74" t="s">
        <v>76</v>
      </c>
      <c r="D179" s="76" t="s">
        <v>9</v>
      </c>
      <c r="E179" s="18">
        <f>E180+E181+E182</f>
        <v>35316748</v>
      </c>
      <c r="F179" s="88" t="s">
        <v>83</v>
      </c>
      <c r="G179" s="21">
        <f>G182</f>
        <v>18636541</v>
      </c>
      <c r="H179" s="6"/>
    </row>
    <row r="180" spans="1:8" x14ac:dyDescent="0.25">
      <c r="A180" s="120"/>
      <c r="B180" s="92"/>
      <c r="C180" s="74"/>
      <c r="D180" s="75" t="s">
        <v>16</v>
      </c>
      <c r="E180" s="19">
        <v>14664218</v>
      </c>
      <c r="F180" s="88" t="s">
        <v>83</v>
      </c>
      <c r="G180" s="20">
        <v>0</v>
      </c>
    </row>
    <row r="181" spans="1:8" x14ac:dyDescent="0.25">
      <c r="A181" s="120"/>
      <c r="B181" s="114"/>
      <c r="C181" s="74"/>
      <c r="D181" s="75" t="s">
        <v>59</v>
      </c>
      <c r="E181" s="19">
        <v>14453658</v>
      </c>
      <c r="F181" s="88" t="s">
        <v>83</v>
      </c>
      <c r="G181" s="20">
        <v>0</v>
      </c>
    </row>
    <row r="182" spans="1:8" x14ac:dyDescent="0.25">
      <c r="A182" s="87"/>
      <c r="B182" s="118"/>
      <c r="C182" s="74"/>
      <c r="D182" s="75" t="s">
        <v>11</v>
      </c>
      <c r="E182" s="19">
        <f>24835413-G182</f>
        <v>6198872</v>
      </c>
      <c r="F182" s="88" t="s">
        <v>83</v>
      </c>
      <c r="G182" s="20">
        <v>18636541</v>
      </c>
    </row>
    <row r="183" spans="1:8" ht="30" x14ac:dyDescent="0.25">
      <c r="A183" s="120" t="s">
        <v>77</v>
      </c>
      <c r="B183" s="114">
        <v>46</v>
      </c>
      <c r="C183" s="74" t="s">
        <v>85</v>
      </c>
      <c r="D183" s="76" t="s">
        <v>9</v>
      </c>
      <c r="E183" s="18">
        <f>E184+E185</f>
        <v>717559</v>
      </c>
      <c r="F183" s="88" t="s">
        <v>83</v>
      </c>
      <c r="G183" s="21"/>
    </row>
    <row r="184" spans="1:8" x14ac:dyDescent="0.25">
      <c r="A184" s="120"/>
      <c r="B184" s="114"/>
      <c r="C184" s="74"/>
      <c r="D184" s="75" t="s">
        <v>59</v>
      </c>
      <c r="E184" s="121">
        <v>714832</v>
      </c>
      <c r="F184" s="88" t="s">
        <v>83</v>
      </c>
      <c r="G184" s="20">
        <f>'Мет '!F20</f>
        <v>0</v>
      </c>
    </row>
    <row r="185" spans="1:8" x14ac:dyDescent="0.25">
      <c r="A185" s="87"/>
      <c r="B185" s="118"/>
      <c r="C185" s="74"/>
      <c r="D185" s="75" t="s">
        <v>11</v>
      </c>
      <c r="E185" s="122">
        <v>2727</v>
      </c>
      <c r="F185" s="88" t="s">
        <v>83</v>
      </c>
      <c r="G185" s="20"/>
    </row>
    <row r="186" spans="1:8" x14ac:dyDescent="0.25">
      <c r="A186" s="120"/>
      <c r="B186" s="114">
        <v>47</v>
      </c>
      <c r="C186" s="74" t="s">
        <v>89</v>
      </c>
      <c r="D186" s="76" t="s">
        <v>9</v>
      </c>
      <c r="E186" s="18">
        <f>E187+E188+E189</f>
        <v>72124132</v>
      </c>
      <c r="F186" s="77">
        <f t="shared" ref="F186" si="1">F187</f>
        <v>6323</v>
      </c>
      <c r="G186" s="21">
        <f>G187+G189</f>
        <v>114687</v>
      </c>
    </row>
    <row r="187" spans="1:8" x14ac:dyDescent="0.25">
      <c r="A187" s="120"/>
      <c r="B187" s="114"/>
      <c r="C187" s="74"/>
      <c r="D187" s="75" t="s">
        <v>16</v>
      </c>
      <c r="E187" s="19">
        <f>72212905-G187</f>
        <v>72104552</v>
      </c>
      <c r="F187" s="103">
        <v>6323</v>
      </c>
      <c r="G187" s="20">
        <v>108353</v>
      </c>
    </row>
    <row r="188" spans="1:8" x14ac:dyDescent="0.25">
      <c r="A188" s="120"/>
      <c r="B188" s="114"/>
      <c r="C188" s="74"/>
      <c r="D188" s="75" t="s">
        <v>59</v>
      </c>
      <c r="E188" s="19">
        <v>3807</v>
      </c>
      <c r="F188" s="103">
        <v>7</v>
      </c>
      <c r="G188" s="20"/>
    </row>
    <row r="189" spans="1:8" x14ac:dyDescent="0.25">
      <c r="A189" s="120"/>
      <c r="B189" s="114"/>
      <c r="C189" s="74"/>
      <c r="D189" s="75" t="s">
        <v>11</v>
      </c>
      <c r="E189" s="19">
        <f>22107-G189</f>
        <v>15773</v>
      </c>
      <c r="F189" s="103">
        <v>32</v>
      </c>
      <c r="G189" s="20">
        <v>6334</v>
      </c>
    </row>
    <row r="190" spans="1:8" ht="30" x14ac:dyDescent="0.25">
      <c r="A190" s="15" t="s">
        <v>62</v>
      </c>
      <c r="B190" s="102">
        <v>48</v>
      </c>
      <c r="C190" s="22" t="s">
        <v>56</v>
      </c>
      <c r="D190" s="23" t="s">
        <v>9</v>
      </c>
      <c r="E190" s="106">
        <f>E191+E192+E193+E194+E195</f>
        <v>687202405</v>
      </c>
      <c r="F190" s="106">
        <f>F191+F192+F193+F194+F195</f>
        <v>27471</v>
      </c>
      <c r="G190" s="107">
        <f>G191+G192+G193+G194+G195</f>
        <v>145502607</v>
      </c>
      <c r="H190" s="6"/>
    </row>
    <row r="191" spans="1:8" x14ac:dyDescent="0.25">
      <c r="A191" s="15"/>
      <c r="B191" s="93"/>
      <c r="C191" s="22"/>
      <c r="D191" s="24" t="s">
        <v>57</v>
      </c>
      <c r="E191" s="103">
        <v>0</v>
      </c>
      <c r="F191" s="103">
        <v>11923</v>
      </c>
      <c r="G191" s="108">
        <v>0</v>
      </c>
    </row>
    <row r="192" spans="1:8" ht="15.75" customHeight="1" x14ac:dyDescent="0.25">
      <c r="A192" s="15"/>
      <c r="B192" s="93"/>
      <c r="C192" s="22"/>
      <c r="D192" s="24" t="s">
        <v>16</v>
      </c>
      <c r="E192" s="103">
        <v>427206522</v>
      </c>
      <c r="F192" s="103">
        <v>3219</v>
      </c>
      <c r="G192" s="108">
        <v>0</v>
      </c>
    </row>
    <row r="193" spans="1:7" x14ac:dyDescent="0.25">
      <c r="A193" s="15"/>
      <c r="B193" s="93"/>
      <c r="C193" s="22"/>
      <c r="D193" s="24" t="s">
        <v>58</v>
      </c>
      <c r="E193" s="103">
        <v>54961839</v>
      </c>
      <c r="F193" s="103">
        <v>1582</v>
      </c>
      <c r="G193" s="108">
        <v>0</v>
      </c>
    </row>
    <row r="194" spans="1:7" x14ac:dyDescent="0.25">
      <c r="A194" s="15"/>
      <c r="B194" s="93"/>
      <c r="C194" s="22"/>
      <c r="D194" s="24" t="s">
        <v>59</v>
      </c>
      <c r="E194" s="103">
        <v>151661661</v>
      </c>
      <c r="F194" s="103">
        <v>6478</v>
      </c>
      <c r="G194" s="108">
        <v>0</v>
      </c>
    </row>
    <row r="195" spans="1:7" x14ac:dyDescent="0.25">
      <c r="A195" s="16"/>
      <c r="B195" s="94"/>
      <c r="C195" s="22"/>
      <c r="D195" s="24" t="s">
        <v>11</v>
      </c>
      <c r="E195" s="103">
        <v>53372383</v>
      </c>
      <c r="F195" s="103">
        <v>4269</v>
      </c>
      <c r="G195" s="108">
        <v>145502607</v>
      </c>
    </row>
  </sheetData>
  <customSheetViews>
    <customSheetView guid="{15DCAF9E-BDA2-4C69-97C7-F4AE5EE4111A}" scale="110" showPageBreaks="1" showGridLines="0" printArea="1" hiddenColumns="1" view="pageBreakPreview" topLeftCell="B163">
      <selection activeCell="G195" sqref="A1:G195"/>
      <rowBreaks count="4" manualBreakCount="4">
        <brk id="41" max="6" man="1"/>
        <brk id="91" max="6" man="1"/>
        <brk id="140" max="6" man="1"/>
        <brk id="189" max="6" man="1"/>
      </rowBreaks>
      <pageMargins left="0.98425196850393704" right="0.19685039370078741" top="0.39370078740157483" bottom="0.19685039370078741" header="0.51181102362204722" footer="0.51181102362204722"/>
      <pageSetup paperSize="9" scale="90" orientation="portrait" r:id="rId1"/>
    </customSheetView>
    <customSheetView guid="{A097BE7F-1A68-4C0E-8196-C5EB8032D623}" scale="110" showPageBreaks="1" showGridLines="0" view="pageBreakPreview">
      <selection activeCell="G27" sqref="G27"/>
      <rowBreaks count="4" manualBreakCount="4">
        <brk id="44" max="16383" man="1"/>
        <brk id="95" max="16383" man="1"/>
        <brk id="143" max="16383" man="1"/>
        <brk id="195" max="16383" man="1"/>
      </rowBreaks>
      <pageMargins left="0.39370078740157483" right="0.19685039370078741" top="0.19685039370078741" bottom="0.19685039370078741" header="0.51181102362204722" footer="0.51181102362204722"/>
      <pageSetup paperSize="9" scale="94" orientation="portrait" r:id="rId2"/>
    </customSheetView>
    <customSheetView guid="{4C787E87-1628-40EE-BDF5-BFD0613DDAAA}" scale="110" showPageBreaks="1" showGridLines="0" view="pageBreakPreview" topLeftCell="A127">
      <selection activeCell="E146" sqref="E146:G146"/>
      <rowBreaks count="4" manualBreakCount="4">
        <brk id="44" max="16383" man="1"/>
        <brk id="95" max="16383" man="1"/>
        <brk id="143" max="16383" man="1"/>
        <brk id="198" max="16383" man="1"/>
      </rowBreaks>
      <pageMargins left="0.39370078740157483" right="0.19685039370078741" top="0.19685039370078741" bottom="0.19685039370078741" header="0.51181102362204722" footer="0.51181102362204722"/>
      <pageSetup paperSize="9" scale="94" orientation="portrait" r:id="rId3"/>
    </customSheetView>
    <customSheetView guid="{D018F033-B48E-4A22-A861-FBCB68D66029}" scale="110" showGridLines="0" topLeftCell="A35">
      <selection activeCell="G40" sqref="G40"/>
      <rowBreaks count="4" manualBreakCount="4">
        <brk id="43" max="16383" man="1"/>
        <brk id="95" max="16383" man="1"/>
        <brk id="143" max="16383" man="1"/>
        <brk id="191" max="16383" man="1"/>
      </rowBreaks>
      <pageMargins left="0.39370078740157483" right="0.19685039370078741" top="0.19685039370078741" bottom="0.19685039370078741" header="0.51181102362204722" footer="0.51181102362204722"/>
      <pageSetup paperSize="9" scale="94" orientation="portrait" r:id="rId4"/>
    </customSheetView>
    <customSheetView guid="{0C7F7762-5B57-41D8-9889-D2223D49F74F}" scale="110" showPageBreaks="1" showGridLines="0" view="pageBreakPreview" topLeftCell="A160">
      <selection activeCell="E41" sqref="E41"/>
      <rowBreaks count="4" manualBreakCount="4">
        <brk id="44" max="16383" man="1"/>
        <brk id="95" max="16383" man="1"/>
        <brk id="143" max="16383" man="1"/>
        <brk id="195" max="16383" man="1"/>
      </rowBreaks>
      <pageMargins left="0.39370078740157483" right="0.19685039370078741" top="0.19685039370078741" bottom="0.19685039370078741" header="0.51181102362204722" footer="0.51181102362204722"/>
      <pageSetup paperSize="9" scale="94" orientation="portrait" r:id="rId5"/>
    </customSheetView>
    <customSheetView guid="{22D191CC-E3E6-4E61-AC2B-6A6D5E9F787A}" scale="110" showGridLines="0" topLeftCell="A74">
      <selection activeCell="E200" sqref="E200"/>
      <rowBreaks count="4" manualBreakCount="4">
        <brk id="43" max="16383" man="1"/>
        <brk id="95" max="16383" man="1"/>
        <brk id="143" max="16383" man="1"/>
        <brk id="191" max="16383" man="1"/>
      </rowBreaks>
      <pageMargins left="0.39370078740157483" right="0.19685039370078741" top="0.19685039370078741" bottom="0.19685039370078741" header="0.51181102362204722" footer="0.51181102362204722"/>
      <pageSetup paperSize="9" scale="94" orientation="portrait" r:id="rId6"/>
    </customSheetView>
    <customSheetView guid="{A7CFECE1-CCFC-4D72-8D20-29EE8630919E}" scale="110" showPageBreaks="1" showGridLines="0" view="pageBreakPreview" topLeftCell="B16">
      <selection activeCell="O179" sqref="O179"/>
      <rowBreaks count="4" manualBreakCount="4">
        <brk id="43" max="16383" man="1"/>
        <brk id="95" max="16383" man="1"/>
        <brk id="143" max="16383" man="1"/>
        <brk id="191" max="16383" man="1"/>
      </rowBreaks>
      <pageMargins left="0.39370078740157483" right="0.19685039370078741" top="0.39370078740157483" bottom="0.19685039370078741" header="0.51181102362204722" footer="0.51181102362204722"/>
      <pageSetup paperSize="9" scale="90" orientation="portrait" r:id="rId7"/>
    </customSheetView>
    <customSheetView guid="{01D7B0FA-5F67-4436-847C-31A1972E9C40}" scale="110" showPageBreaks="1" showGridLines="0" view="pageBreakPreview" topLeftCell="A46">
      <selection activeCell="G57" sqref="G57"/>
      <rowBreaks count="4" manualBreakCount="4">
        <brk id="43" max="16383" man="1"/>
        <brk id="95" max="16383" man="1"/>
        <brk id="143" max="16383" man="1"/>
        <brk id="191" max="16383" man="1"/>
      </rowBreaks>
      <pageMargins left="0.39370078740157483" right="0.19685039370078741" top="0.39370078740157483" bottom="0.19685039370078741" header="0.51181102362204722" footer="0.51181102362204722"/>
      <pageSetup paperSize="9" scale="90" orientation="portrait" r:id="rId8"/>
    </customSheetView>
    <customSheetView guid="{DAC78C55-042C-438A-91E1-82B6FBB3625C}" scale="110" showPageBreaks="1" showGridLines="0" fitToPage="1" printArea="1" showAutoFilter="1" view="pageBreakPreview" topLeftCell="B175">
      <selection activeCell="B189" sqref="B189"/>
      <rowBreaks count="5" manualBreakCount="5">
        <brk id="41" min="1" max="6" man="1"/>
        <brk id="85" min="1" max="6" man="1"/>
        <brk id="130" min="1" max="6" man="1"/>
        <brk id="175" min="1" max="6" man="1"/>
        <brk id="197" max="16383" man="1"/>
      </rowBreaks>
      <colBreaks count="1" manualBreakCount="1">
        <brk id="7" max="1048575" man="1"/>
      </colBreaks>
      <pageMargins left="0.78740157480314965" right="0.19685039370078741" top="0.39370078740157483" bottom="0.39370078740157483" header="0.51181102362204722" footer="0.51181102362204722"/>
      <pageSetup paperSize="9" fitToHeight="0" orientation="portrait" r:id="rId9"/>
      <autoFilter ref="A7:H193" xr:uid="{00000000-0000-0000-0000-000000000000}"/>
    </customSheetView>
    <customSheetView guid="{BBB60C83-7A80-435F-9638-799D4A80DF23}" scale="110" showPageBreaks="1" showGridLines="0" view="pageBreakPreview" topLeftCell="A6">
      <selection activeCell="I14" sqref="I14"/>
      <rowBreaks count="4" manualBreakCount="4">
        <brk id="44" max="16383" man="1"/>
        <brk id="95" max="16383" man="1"/>
        <brk id="143" max="16383" man="1"/>
        <brk id="195" max="16383" man="1"/>
      </rowBreaks>
      <pageMargins left="0.39370078740157483" right="0.19685039370078741" top="0.19685039370078741" bottom="0.19685039370078741" header="0.51181102362204722" footer="0.51181102362204722"/>
      <pageSetup paperSize="9" scale="82" orientation="portrait" r:id="rId10"/>
    </customSheetView>
    <customSheetView guid="{89E249A2-8B2D-4D9B-8667-183AFE0845A9}" scale="110" showPageBreaks="1" showGridLines="0" view="pageBreakPreview" topLeftCell="A121">
      <selection activeCell="E133" sqref="E133"/>
      <rowBreaks count="4" manualBreakCount="4">
        <brk id="44" max="16383" man="1"/>
        <brk id="95" max="16383" man="1"/>
        <brk id="143" max="16383" man="1"/>
        <brk id="195" max="16383" man="1"/>
      </rowBreaks>
      <pageMargins left="0.39370078740157483" right="0.19685039370078741" top="0.19685039370078741" bottom="0.19685039370078741" header="0.51181102362204722" footer="0.51181102362204722"/>
      <pageSetup paperSize="9" scale="94" orientation="portrait" r:id="rId11"/>
    </customSheetView>
    <customSheetView guid="{866AC623-82F6-4476-98CE-049A5C741D89}" scale="110" showPageBreaks="1" showGridLines="0" view="pageBreakPreview" topLeftCell="A106">
      <selection activeCell="E134" sqref="E134"/>
      <rowBreaks count="4" manualBreakCount="4">
        <brk id="43" max="16383" man="1"/>
        <brk id="95" max="16383" man="1"/>
        <brk id="143" max="16383" man="1"/>
        <brk id="191" max="16383" man="1"/>
      </rowBreaks>
      <pageMargins left="0.39370078740157483" right="0.19685039370078741" top="0.39370078740157483" bottom="0.19685039370078741" header="0.51181102362204722" footer="0.51181102362204722"/>
      <pageSetup paperSize="9" scale="90" orientation="portrait" r:id="rId12"/>
    </customSheetView>
    <customSheetView guid="{8DFB1C01-1909-46AF-B4FF-D3193EC4E9EC}" scale="120" showPageBreaks="1" showGridLines="0" printArea="1" view="pageBreakPreview" topLeftCell="A70">
      <selection activeCell="F81" sqref="F81"/>
      <rowBreaks count="4" manualBreakCount="4">
        <brk id="43" max="16383" man="1"/>
        <brk id="95" max="16383" man="1"/>
        <brk id="143" max="16383" man="1"/>
        <brk id="191" max="16383" man="1"/>
      </rowBreaks>
      <pageMargins left="0.39370078740157483" right="0.19685039370078741" top="0.39370078740157483" bottom="0.19685039370078741" header="0.51181102362204722" footer="0.51181102362204722"/>
      <pageSetup paperSize="9" scale="90" orientation="portrait" r:id="rId13"/>
    </customSheetView>
    <customSheetView guid="{084C0B8D-61D0-414D-B7DB-574BCFD9B2DC}" scale="110" showPageBreaks="1" showGridLines="0" view="pageBreakPreview" topLeftCell="A7">
      <selection activeCell="F115" sqref="F115"/>
      <rowBreaks count="4" manualBreakCount="4">
        <brk id="44" max="16383" man="1"/>
        <brk id="95" max="16383" man="1"/>
        <brk id="143" max="16383" man="1"/>
        <brk id="198" max="16383" man="1"/>
      </rowBreaks>
      <pageMargins left="0.39370078740157483" right="0.19685039370078741" top="0.19685039370078741" bottom="0.19685039370078741" header="0.51181102362204722" footer="0.51181102362204722"/>
      <pageSetup paperSize="9" scale="94" orientation="portrait" r:id="rId14"/>
    </customSheetView>
    <customSheetView guid="{4BAE4FE6-DC19-457F-8688-616B9EAA5675}" scale="110" showPageBreaks="1" showGridLines="0" printArea="1" hiddenColumns="1" view="pageBreakPreview" topLeftCell="B85">
      <selection activeCell="H89" sqref="H89"/>
      <rowBreaks count="4" manualBreakCount="4">
        <brk id="41" max="6" man="1"/>
        <brk id="91" max="6" man="1"/>
        <brk id="140" max="6" man="1"/>
        <brk id="187" max="6" man="1"/>
      </rowBreaks>
      <pageMargins left="0.98425196850393704" right="0.19685039370078741" top="0.39370078740157483" bottom="0.19685039370078741" header="0.51181102362204722" footer="0.51181102362204722"/>
      <pageSetup paperSize="9" scale="90" orientation="portrait" r:id="rId15"/>
    </customSheetView>
    <customSheetView guid="{E98BCC6F-BA0E-47C2-8CAA-831EEF408EBB}" scale="110" showGridLines="0" topLeftCell="A46">
      <selection activeCell="G57" sqref="G57"/>
      <rowBreaks count="4" manualBreakCount="4">
        <brk id="43" max="16383" man="1"/>
        <brk id="95" max="16383" man="1"/>
        <brk id="143" max="16383" man="1"/>
        <brk id="191" max="16383" man="1"/>
      </rowBreaks>
      <pageMargins left="0.39370078740157483" right="0.19685039370078741" top="0.19685039370078741" bottom="0.19685039370078741" header="0.51181102362204722" footer="0.51181102362204722"/>
      <pageSetup paperSize="9" scale="94" orientation="portrait" r:id="rId16"/>
    </customSheetView>
    <customSheetView guid="{0099BDEC-AD8E-4973-8D39-BAC870FECA9E}" scale="110" showPageBreaks="1" showGridLines="0" view="pageBreakPreview" topLeftCell="B178">
      <selection activeCell="G185" sqref="G185"/>
      <rowBreaks count="4" manualBreakCount="4">
        <brk id="44" max="16383" man="1"/>
        <brk id="95" max="16383" man="1"/>
        <brk id="144" max="16383" man="1"/>
        <brk id="196" max="16383" man="1"/>
      </rowBreaks>
      <pageMargins left="0.39370078740157483" right="0.19685039370078741" top="0.19685039370078741" bottom="0.19685039370078741" header="0.51181102362204722" footer="0.51181102362204722"/>
      <pageSetup paperSize="9" scale="94" orientation="portrait" r:id="rId17"/>
    </customSheetView>
  </customSheetViews>
  <mergeCells count="91">
    <mergeCell ref="B29:B31"/>
    <mergeCell ref="B32:B36"/>
    <mergeCell ref="B37:B41"/>
    <mergeCell ref="B135:B137"/>
    <mergeCell ref="B138:B140"/>
    <mergeCell ref="B120:B123"/>
    <mergeCell ref="B124:B126"/>
    <mergeCell ref="B128:B130"/>
    <mergeCell ref="B108:B111"/>
    <mergeCell ref="B112:B114"/>
    <mergeCell ref="B86:B88"/>
    <mergeCell ref="B89:B91"/>
    <mergeCell ref="B92:B94"/>
    <mergeCell ref="B95:B99"/>
    <mergeCell ref="B100:B102"/>
    <mergeCell ref="B74:B77"/>
    <mergeCell ref="B1:G1"/>
    <mergeCell ref="B2:G2"/>
    <mergeCell ref="B4:G4"/>
    <mergeCell ref="B62:B65"/>
    <mergeCell ref="B46:B48"/>
    <mergeCell ref="B49:B52"/>
    <mergeCell ref="B53:B56"/>
    <mergeCell ref="B42:B45"/>
    <mergeCell ref="G6:G7"/>
    <mergeCell ref="B6:B7"/>
    <mergeCell ref="C6:C7"/>
    <mergeCell ref="D6:D7"/>
    <mergeCell ref="E6:F6"/>
    <mergeCell ref="B24:B25"/>
    <mergeCell ref="B57:B61"/>
    <mergeCell ref="B26:B28"/>
    <mergeCell ref="A6:A7"/>
    <mergeCell ref="A9:A11"/>
    <mergeCell ref="A12:A14"/>
    <mergeCell ref="A15:A18"/>
    <mergeCell ref="B9:B11"/>
    <mergeCell ref="B12:B14"/>
    <mergeCell ref="B15:B18"/>
    <mergeCell ref="A24:A25"/>
    <mergeCell ref="A86:A88"/>
    <mergeCell ref="A89:A91"/>
    <mergeCell ref="A92:A94"/>
    <mergeCell ref="A49:A52"/>
    <mergeCell ref="A53:A56"/>
    <mergeCell ref="A57:A61"/>
    <mergeCell ref="A62:A65"/>
    <mergeCell ref="A37:A41"/>
    <mergeCell ref="A42:A45"/>
    <mergeCell ref="A46:A48"/>
    <mergeCell ref="A26:A28"/>
    <mergeCell ref="A29:A31"/>
    <mergeCell ref="A32:A36"/>
    <mergeCell ref="A108:A111"/>
    <mergeCell ref="A112:A114"/>
    <mergeCell ref="A120:A123"/>
    <mergeCell ref="A66:A70"/>
    <mergeCell ref="A71:A73"/>
    <mergeCell ref="A74:A77"/>
    <mergeCell ref="A78:A81"/>
    <mergeCell ref="A82:A85"/>
    <mergeCell ref="A95:A99"/>
    <mergeCell ref="A100:A102"/>
    <mergeCell ref="B78:B81"/>
    <mergeCell ref="B82:B85"/>
    <mergeCell ref="B66:B70"/>
    <mergeCell ref="B176:B178"/>
    <mergeCell ref="B71:B73"/>
    <mergeCell ref="B141:B145"/>
    <mergeCell ref="A176:A178"/>
    <mergeCell ref="B160:B164"/>
    <mergeCell ref="A160:A163"/>
    <mergeCell ref="A165:A167"/>
    <mergeCell ref="A168:A171"/>
    <mergeCell ref="B168:B171"/>
    <mergeCell ref="A138:A140"/>
    <mergeCell ref="A141:A145"/>
    <mergeCell ref="A146:A149"/>
    <mergeCell ref="B165:B167"/>
    <mergeCell ref="B115:B119"/>
    <mergeCell ref="A115:A119"/>
    <mergeCell ref="A155:A159"/>
    <mergeCell ref="B155:B159"/>
    <mergeCell ref="A150:A154"/>
    <mergeCell ref="B150:B154"/>
    <mergeCell ref="A124:A126"/>
    <mergeCell ref="A128:A130"/>
    <mergeCell ref="A131:A134"/>
    <mergeCell ref="A135:A137"/>
    <mergeCell ref="B146:B149"/>
    <mergeCell ref="B131:B134"/>
  </mergeCells>
  <pageMargins left="0.98425196850393704" right="0.19685039370078741" top="0.39370078740157483" bottom="0.19685039370078741" header="0.51181102362204722" footer="0.51181102362204722"/>
  <pageSetup paperSize="9" scale="90" orientation="portrait" r:id="rId18"/>
  <rowBreaks count="4" manualBreakCount="4">
    <brk id="41" max="6" man="1"/>
    <brk id="91" max="6" man="1"/>
    <brk id="140" max="6" man="1"/>
    <brk id="189" max="6" man="1"/>
  </rowBreaks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>
      <selection activeCell="A4" sqref="A4:F4"/>
    </sheetView>
  </sheetViews>
  <sheetFormatPr defaultRowHeight="18.75" x14ac:dyDescent="0.3"/>
  <cols>
    <col min="1" max="1" width="4.85546875" style="26" customWidth="1"/>
    <col min="2" max="2" width="34.7109375" style="28" customWidth="1"/>
    <col min="3" max="3" width="12.42578125" style="26" customWidth="1"/>
    <col min="4" max="4" width="22.85546875" style="26" customWidth="1"/>
    <col min="5" max="5" width="16.7109375" style="26" customWidth="1"/>
    <col min="6" max="6" width="17.42578125" style="26" customWidth="1"/>
    <col min="7" max="7" width="11.7109375" style="26" bestFit="1" customWidth="1"/>
    <col min="8" max="16384" width="9.140625" style="26"/>
  </cols>
  <sheetData>
    <row r="1" spans="1:7" ht="41.25" customHeight="1" x14ac:dyDescent="0.3">
      <c r="A1" s="147" t="s">
        <v>69</v>
      </c>
      <c r="B1" s="148"/>
      <c r="C1" s="148"/>
      <c r="D1" s="148"/>
      <c r="E1" s="148"/>
      <c r="F1" s="148"/>
    </row>
    <row r="2" spans="1:7" ht="39.75" customHeight="1" x14ac:dyDescent="0.3">
      <c r="A2" s="147" t="s">
        <v>0</v>
      </c>
      <c r="B2" s="148"/>
      <c r="C2" s="148"/>
      <c r="D2" s="148"/>
      <c r="E2" s="148"/>
      <c r="F2" s="148"/>
    </row>
    <row r="3" spans="1:7" x14ac:dyDescent="0.3">
      <c r="A3" s="27"/>
    </row>
    <row r="4" spans="1:7" ht="18" customHeight="1" x14ac:dyDescent="0.3">
      <c r="A4" s="147" t="s">
        <v>91</v>
      </c>
      <c r="B4" s="148"/>
      <c r="C4" s="148"/>
      <c r="D4" s="148"/>
      <c r="E4" s="148"/>
      <c r="F4" s="148"/>
    </row>
    <row r="5" spans="1:7" x14ac:dyDescent="0.3">
      <c r="A5" s="27"/>
    </row>
    <row r="6" spans="1:7" ht="15" customHeight="1" x14ac:dyDescent="0.3">
      <c r="A6" s="149" t="s">
        <v>1</v>
      </c>
      <c r="B6" s="149" t="s">
        <v>2</v>
      </c>
      <c r="C6" s="149" t="s">
        <v>3</v>
      </c>
      <c r="D6" s="151" t="s">
        <v>4</v>
      </c>
      <c r="E6" s="152"/>
      <c r="F6" s="149" t="s">
        <v>5</v>
      </c>
    </row>
    <row r="7" spans="1:7" ht="38.25" customHeight="1" x14ac:dyDescent="0.3">
      <c r="A7" s="150"/>
      <c r="B7" s="150"/>
      <c r="C7" s="150"/>
      <c r="D7" s="29" t="s">
        <v>6</v>
      </c>
      <c r="E7" s="29" t="s">
        <v>7</v>
      </c>
      <c r="F7" s="150"/>
    </row>
    <row r="8" spans="1:7" ht="37.5" x14ac:dyDescent="0.3">
      <c r="A8" s="144" t="s">
        <v>60</v>
      </c>
      <c r="B8" s="30" t="s">
        <v>8</v>
      </c>
      <c r="C8" s="31" t="s">
        <v>9</v>
      </c>
      <c r="D8" s="37">
        <f>D9+D10</f>
        <v>3175839</v>
      </c>
      <c r="E8" s="37"/>
      <c r="F8" s="37">
        <f>F9+F10</f>
        <v>2817856</v>
      </c>
      <c r="G8" s="33">
        <f>D8+F8</f>
        <v>5993695</v>
      </c>
    </row>
    <row r="9" spans="1:7" x14ac:dyDescent="0.3">
      <c r="A9" s="145"/>
      <c r="B9" s="30"/>
      <c r="C9" s="34" t="s">
        <v>10</v>
      </c>
      <c r="D9" s="35">
        <v>1486577</v>
      </c>
      <c r="E9" s="35"/>
      <c r="F9" s="35">
        <v>555403</v>
      </c>
    </row>
    <row r="10" spans="1:7" x14ac:dyDescent="0.3">
      <c r="A10" s="146"/>
      <c r="B10" s="30"/>
      <c r="C10" s="34" t="s">
        <v>11</v>
      </c>
      <c r="D10" s="35">
        <v>1689262</v>
      </c>
      <c r="E10" s="35"/>
      <c r="F10" s="35">
        <v>2262453</v>
      </c>
    </row>
  </sheetData>
  <customSheetViews>
    <customSheetView guid="{15DCAF9E-BDA2-4C69-97C7-F4AE5EE4111A}">
      <selection activeCell="A4" sqref="A4:F4"/>
      <pageMargins left="0.7" right="0.7" top="0.75" bottom="0.75" header="0.3" footer="0.3"/>
      <pageSetup paperSize="9" orientation="portrait" r:id="rId1"/>
    </customSheetView>
    <customSheetView guid="{A097BE7F-1A68-4C0E-8196-C5EB8032D623}">
      <selection activeCell="C27" sqref="C27"/>
      <pageMargins left="0.7" right="0.7" top="0.75" bottom="0.75" header="0.3" footer="0.3"/>
      <pageSetup paperSize="9" orientation="portrait" r:id="rId2"/>
    </customSheetView>
    <customSheetView guid="{4C787E87-1628-40EE-BDF5-BFD0613DDAAA}">
      <selection activeCell="C27" sqref="C27"/>
      <pageMargins left="0.7" right="0.7" top="0.75" bottom="0.75" header="0.3" footer="0.3"/>
      <pageSetup paperSize="9" orientation="portrait" r:id="rId3"/>
    </customSheetView>
    <customSheetView guid="{D018F033-B48E-4A22-A861-FBCB68D66029}">
      <selection activeCell="F11" sqref="F11"/>
      <pageMargins left="0.7" right="0.7" top="0.75" bottom="0.75" header="0.3" footer="0.3"/>
      <pageSetup paperSize="9" orientation="portrait" r:id="rId4"/>
    </customSheetView>
    <customSheetView guid="{0C7F7762-5B57-41D8-9889-D2223D49F74F}">
      <selection activeCell="B27" sqref="B27"/>
      <pageMargins left="0.7" right="0.7" top="0.75" bottom="0.75" header="0.3" footer="0.3"/>
      <pageSetup paperSize="9" orientation="portrait" r:id="rId5"/>
    </customSheetView>
    <customSheetView guid="{22D191CC-E3E6-4E61-AC2B-6A6D5E9F787A}">
      <selection activeCell="F10" sqref="A1:F10"/>
      <pageMargins left="0.7" right="0.7" top="0.75" bottom="0.75" header="0.3" footer="0.3"/>
      <pageSetup paperSize="9" orientation="portrait" r:id="rId6"/>
    </customSheetView>
    <customSheetView guid="{A7CFECE1-CCFC-4D72-8D20-29EE8630919E}">
      <selection sqref="A1:F1"/>
      <pageMargins left="0.7" right="0.7" top="0.75" bottom="0.75" header="0.3" footer="0.3"/>
      <pageSetup paperSize="9" orientation="portrait" r:id="rId7"/>
    </customSheetView>
    <customSheetView guid="{01D7B0FA-5F67-4436-847C-31A1972E9C40}">
      <selection sqref="A1:F1"/>
      <pageMargins left="0.7" right="0.7" top="0.75" bottom="0.75" header="0.3" footer="0.3"/>
      <pageSetup paperSize="9" orientation="portrait" r:id="rId8"/>
    </customSheetView>
    <customSheetView guid="{DAC78C55-042C-438A-91E1-82B6FBB3625C}">
      <selection activeCell="C27" sqref="C27"/>
      <pageMargins left="0.7" right="0.7" top="0.75" bottom="0.75" header="0.3" footer="0.3"/>
      <pageSetup paperSize="9" orientation="portrait" r:id="rId9"/>
    </customSheetView>
    <customSheetView guid="{BBB60C83-7A80-435F-9638-799D4A80DF23}">
      <selection activeCell="C27" sqref="C27"/>
      <pageMargins left="0.7" right="0.7" top="0.75" bottom="0.75" header="0.3" footer="0.3"/>
      <pageSetup paperSize="9" orientation="portrait" r:id="rId10"/>
    </customSheetView>
    <customSheetView guid="{89E249A2-8B2D-4D9B-8667-183AFE0845A9}">
      <selection activeCell="C27" sqref="C27"/>
      <pageMargins left="0.7" right="0.7" top="0.75" bottom="0.75" header="0.3" footer="0.3"/>
      <pageSetup paperSize="9" orientation="portrait" r:id="rId11"/>
    </customSheetView>
    <customSheetView guid="{866AC623-82F6-4476-98CE-049A5C741D89}">
      <selection sqref="A1:F1"/>
      <pageMargins left="0.7" right="0.7" top="0.75" bottom="0.75" header="0.3" footer="0.3"/>
      <pageSetup paperSize="9" orientation="portrait" r:id="rId12"/>
    </customSheetView>
    <customSheetView guid="{8DFB1C01-1909-46AF-B4FF-D3193EC4E9EC}">
      <selection sqref="A1:F1"/>
      <pageMargins left="0.7" right="0.7" top="0.75" bottom="0.75" header="0.3" footer="0.3"/>
      <pageSetup paperSize="9" orientation="portrait" r:id="rId13"/>
    </customSheetView>
    <customSheetView guid="{084C0B8D-61D0-414D-B7DB-574BCFD9B2DC}">
      <selection activeCell="C27" sqref="C27"/>
      <pageMargins left="0.7" right="0.7" top="0.75" bottom="0.75" header="0.3" footer="0.3"/>
      <pageSetup paperSize="9" orientation="portrait" r:id="rId14"/>
    </customSheetView>
    <customSheetView guid="{4BAE4FE6-DC19-457F-8688-616B9EAA5675}">
      <selection activeCell="A4" sqref="A4:F4"/>
      <pageMargins left="0.7" right="0.7" top="0.75" bottom="0.75" header="0.3" footer="0.3"/>
      <pageSetup paperSize="9" orientation="portrait" r:id="rId15"/>
    </customSheetView>
    <customSheetView guid="{E98BCC6F-BA0E-47C2-8CAA-831EEF408EBB}">
      <selection activeCell="E19" sqref="E19"/>
      <pageMargins left="0.7" right="0.7" top="0.75" bottom="0.75" header="0.3" footer="0.3"/>
      <pageSetup paperSize="9" orientation="portrait" r:id="rId16"/>
    </customSheetView>
    <customSheetView guid="{0099BDEC-AD8E-4973-8D39-BAC870FECA9E}">
      <selection activeCell="C27" sqref="C27"/>
      <pageMargins left="0.7" right="0.7" top="0.75" bottom="0.75" header="0.3" footer="0.3"/>
      <pageSetup paperSize="9" orientation="portrait" r:id="rId17"/>
    </customSheetView>
  </customSheetViews>
  <mergeCells count="9">
    <mergeCell ref="A8:A10"/>
    <mergeCell ref="A1:F1"/>
    <mergeCell ref="A2:F2"/>
    <mergeCell ref="A4:F4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orientation="portrait"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9"/>
  <sheetViews>
    <sheetView workbookViewId="0">
      <selection activeCell="A4" sqref="A4:F4"/>
    </sheetView>
  </sheetViews>
  <sheetFormatPr defaultRowHeight="18.75" x14ac:dyDescent="0.3"/>
  <cols>
    <col min="1" max="1" width="4.85546875" style="26" customWidth="1"/>
    <col min="2" max="2" width="34.7109375" style="28" customWidth="1"/>
    <col min="3" max="3" width="12.42578125" style="26" customWidth="1"/>
    <col min="4" max="4" width="25" style="26" customWidth="1"/>
    <col min="5" max="5" width="18.28515625" style="26" customWidth="1"/>
    <col min="6" max="6" width="17.42578125" style="26" customWidth="1"/>
    <col min="7" max="7" width="11.7109375" style="26" bestFit="1" customWidth="1"/>
    <col min="8" max="16384" width="9.140625" style="26"/>
  </cols>
  <sheetData>
    <row r="1" spans="1:7" ht="41.25" customHeight="1" x14ac:dyDescent="0.3">
      <c r="A1" s="147" t="s">
        <v>69</v>
      </c>
      <c r="B1" s="148"/>
      <c r="C1" s="148"/>
      <c r="D1" s="148"/>
      <c r="E1" s="148"/>
      <c r="F1" s="148"/>
    </row>
    <row r="2" spans="1:7" ht="39.75" customHeight="1" x14ac:dyDescent="0.3">
      <c r="A2" s="147" t="s">
        <v>0</v>
      </c>
      <c r="B2" s="148"/>
      <c r="C2" s="148"/>
      <c r="D2" s="148"/>
      <c r="E2" s="148"/>
      <c r="F2" s="148"/>
    </row>
    <row r="3" spans="1:7" x14ac:dyDescent="0.3">
      <c r="A3" s="27"/>
    </row>
    <row r="4" spans="1:7" ht="18" customHeight="1" x14ac:dyDescent="0.3">
      <c r="A4" s="147" t="s">
        <v>92</v>
      </c>
      <c r="B4" s="147"/>
      <c r="C4" s="147"/>
      <c r="D4" s="147"/>
      <c r="E4" s="147"/>
      <c r="F4" s="147"/>
    </row>
    <row r="5" spans="1:7" x14ac:dyDescent="0.3">
      <c r="A5" s="27"/>
    </row>
    <row r="6" spans="1:7" ht="15" customHeight="1" x14ac:dyDescent="0.3">
      <c r="A6" s="149" t="s">
        <v>1</v>
      </c>
      <c r="B6" s="149" t="s">
        <v>2</v>
      </c>
      <c r="C6" s="149" t="s">
        <v>3</v>
      </c>
      <c r="D6" s="151" t="s">
        <v>4</v>
      </c>
      <c r="E6" s="152"/>
      <c r="F6" s="149" t="s">
        <v>5</v>
      </c>
    </row>
    <row r="7" spans="1:7" ht="41.25" customHeight="1" x14ac:dyDescent="0.3">
      <c r="A7" s="150"/>
      <c r="B7" s="150"/>
      <c r="C7" s="150"/>
      <c r="D7" s="29" t="s">
        <v>6</v>
      </c>
      <c r="E7" s="29" t="s">
        <v>7</v>
      </c>
      <c r="F7" s="150"/>
    </row>
    <row r="8" spans="1:7" x14ac:dyDescent="0.3">
      <c r="A8" s="144" t="s">
        <v>63</v>
      </c>
      <c r="B8" s="30" t="s">
        <v>21</v>
      </c>
      <c r="C8" s="31" t="s">
        <v>9</v>
      </c>
      <c r="D8" s="32">
        <f>D9+D10+D11+D12</f>
        <v>5876526</v>
      </c>
      <c r="E8" s="32"/>
      <c r="F8" s="32">
        <f>F9+F10+F11+F12</f>
        <v>155538</v>
      </c>
      <c r="G8" s="33"/>
    </row>
    <row r="9" spans="1:7" x14ac:dyDescent="0.3">
      <c r="A9" s="145"/>
      <c r="B9" s="30"/>
      <c r="C9" s="34" t="s">
        <v>16</v>
      </c>
      <c r="D9" s="36">
        <v>462</v>
      </c>
      <c r="E9" s="36"/>
      <c r="F9" s="36">
        <v>0</v>
      </c>
    </row>
    <row r="10" spans="1:7" x14ac:dyDescent="0.3">
      <c r="A10" s="145"/>
      <c r="B10" s="30"/>
      <c r="C10" s="34" t="s">
        <v>14</v>
      </c>
      <c r="D10" s="35">
        <v>840348</v>
      </c>
      <c r="E10" s="36"/>
      <c r="F10" s="36">
        <v>0</v>
      </c>
    </row>
    <row r="11" spans="1:7" x14ac:dyDescent="0.3">
      <c r="A11" s="145"/>
      <c r="B11" s="30"/>
      <c r="C11" s="34" t="s">
        <v>10</v>
      </c>
      <c r="D11" s="35">
        <v>4799117</v>
      </c>
      <c r="E11" s="35"/>
      <c r="F11" s="36">
        <v>0</v>
      </c>
    </row>
    <row r="12" spans="1:7" x14ac:dyDescent="0.3">
      <c r="A12" s="146"/>
      <c r="B12" s="30"/>
      <c r="C12" s="34" t="s">
        <v>11</v>
      </c>
      <c r="D12" s="35">
        <v>236599</v>
      </c>
      <c r="E12" s="35"/>
      <c r="F12" s="35">
        <v>155538</v>
      </c>
    </row>
    <row r="13" spans="1:7" ht="37.5" x14ac:dyDescent="0.3">
      <c r="A13" s="144" t="s">
        <v>63</v>
      </c>
      <c r="B13" s="30" t="s">
        <v>52</v>
      </c>
      <c r="C13" s="31" t="s">
        <v>9</v>
      </c>
      <c r="D13" s="32">
        <f>D14+D15+D16+D17</f>
        <v>2850158</v>
      </c>
      <c r="E13" s="37"/>
      <c r="F13" s="53">
        <f>F14+F15+F16+F17</f>
        <v>0</v>
      </c>
    </row>
    <row r="14" spans="1:7" x14ac:dyDescent="0.3">
      <c r="A14" s="145"/>
      <c r="B14" s="30"/>
      <c r="C14" s="34" t="s">
        <v>16</v>
      </c>
      <c r="D14" s="35">
        <v>1631622</v>
      </c>
      <c r="E14" s="38"/>
      <c r="F14" s="39">
        <v>0</v>
      </c>
    </row>
    <row r="15" spans="1:7" x14ac:dyDescent="0.3">
      <c r="A15" s="145"/>
      <c r="B15" s="30"/>
      <c r="C15" s="34" t="s">
        <v>14</v>
      </c>
      <c r="D15" s="35">
        <v>645803</v>
      </c>
      <c r="E15" s="38"/>
      <c r="F15" s="39">
        <v>0</v>
      </c>
    </row>
    <row r="16" spans="1:7" x14ac:dyDescent="0.3">
      <c r="A16" s="146"/>
      <c r="B16" s="30"/>
      <c r="C16" s="34" t="s">
        <v>10</v>
      </c>
      <c r="D16" s="35">
        <v>572720</v>
      </c>
      <c r="E16" s="39"/>
      <c r="F16" s="39">
        <v>0</v>
      </c>
    </row>
    <row r="17" spans="1:7" x14ac:dyDescent="0.3">
      <c r="A17" s="43"/>
      <c r="B17" s="30"/>
      <c r="C17" s="34" t="s">
        <v>11</v>
      </c>
      <c r="D17" s="35">
        <v>13</v>
      </c>
      <c r="E17" s="39"/>
      <c r="F17" s="39">
        <v>0</v>
      </c>
    </row>
    <row r="18" spans="1:7" ht="37.5" x14ac:dyDescent="0.3">
      <c r="A18" s="144" t="s">
        <v>63</v>
      </c>
      <c r="B18" s="30" t="s">
        <v>53</v>
      </c>
      <c r="C18" s="31" t="s">
        <v>9</v>
      </c>
      <c r="D18" s="32">
        <f>D19+D20</f>
        <v>4698270</v>
      </c>
      <c r="E18" s="32"/>
      <c r="F18" s="32">
        <f>F19+F20</f>
        <v>3596814</v>
      </c>
      <c r="G18" s="54"/>
    </row>
    <row r="19" spans="1:7" x14ac:dyDescent="0.3">
      <c r="A19" s="145"/>
      <c r="B19" s="30"/>
      <c r="C19" s="34" t="s">
        <v>10</v>
      </c>
      <c r="D19" s="35">
        <v>1511962</v>
      </c>
      <c r="E19" s="35"/>
      <c r="F19" s="36">
        <v>0</v>
      </c>
      <c r="G19" s="54"/>
    </row>
    <row r="20" spans="1:7" x14ac:dyDescent="0.3">
      <c r="A20" s="146"/>
      <c r="B20" s="30"/>
      <c r="C20" s="34" t="s">
        <v>11</v>
      </c>
      <c r="D20" s="35">
        <v>3186308</v>
      </c>
      <c r="E20" s="35"/>
      <c r="F20" s="35">
        <v>3596814</v>
      </c>
      <c r="G20" s="54"/>
    </row>
    <row r="21" spans="1:7" x14ac:dyDescent="0.3">
      <c r="A21" s="144" t="s">
        <v>63</v>
      </c>
      <c r="B21" s="30" t="s">
        <v>54</v>
      </c>
      <c r="C21" s="31" t="s">
        <v>9</v>
      </c>
      <c r="D21" s="32">
        <f>D22+D23+D24</f>
        <v>35804815</v>
      </c>
      <c r="E21" s="32"/>
      <c r="F21" s="100">
        <f>F22+F23+F24</f>
        <v>0</v>
      </c>
    </row>
    <row r="22" spans="1:7" x14ac:dyDescent="0.3">
      <c r="A22" s="145"/>
      <c r="B22" s="30"/>
      <c r="C22" s="34" t="s">
        <v>16</v>
      </c>
      <c r="D22" s="35">
        <v>29747702</v>
      </c>
      <c r="E22" s="35"/>
      <c r="F22" s="36">
        <v>0</v>
      </c>
    </row>
    <row r="23" spans="1:7" x14ac:dyDescent="0.3">
      <c r="A23" s="145"/>
      <c r="B23" s="30"/>
      <c r="C23" s="34" t="s">
        <v>10</v>
      </c>
      <c r="D23" s="35">
        <f>3176519+2734450</f>
        <v>5910969</v>
      </c>
      <c r="E23" s="35"/>
      <c r="F23" s="36">
        <v>0</v>
      </c>
    </row>
    <row r="24" spans="1:7" x14ac:dyDescent="0.3">
      <c r="A24" s="146"/>
      <c r="B24" s="30"/>
      <c r="C24" s="34" t="s">
        <v>11</v>
      </c>
      <c r="D24" s="35">
        <f>2509+143635</f>
        <v>146144</v>
      </c>
      <c r="E24" s="36"/>
      <c r="F24" s="101">
        <v>0</v>
      </c>
    </row>
    <row r="25" spans="1:7" ht="37.5" x14ac:dyDescent="0.3">
      <c r="A25" s="144" t="s">
        <v>63</v>
      </c>
      <c r="B25" s="30" t="s">
        <v>55</v>
      </c>
      <c r="C25" s="31" t="s">
        <v>9</v>
      </c>
      <c r="D25" s="32">
        <f>D26+D27+D28</f>
        <v>1810131</v>
      </c>
      <c r="E25" s="32"/>
      <c r="F25" s="32">
        <f>F26+F27+F28</f>
        <v>0</v>
      </c>
    </row>
    <row r="26" spans="1:7" x14ac:dyDescent="0.3">
      <c r="A26" s="145"/>
      <c r="B26" s="30"/>
      <c r="C26" s="34" t="s">
        <v>16</v>
      </c>
      <c r="D26" s="35">
        <v>1806681</v>
      </c>
      <c r="E26" s="35"/>
      <c r="F26" s="36">
        <v>0</v>
      </c>
    </row>
    <row r="27" spans="1:7" x14ac:dyDescent="0.3">
      <c r="A27" s="145"/>
      <c r="B27" s="30"/>
      <c r="C27" s="34" t="s">
        <v>10</v>
      </c>
      <c r="D27" s="36">
        <v>3450</v>
      </c>
      <c r="E27" s="36"/>
      <c r="F27" s="36">
        <v>0</v>
      </c>
    </row>
    <row r="28" spans="1:7" x14ac:dyDescent="0.3">
      <c r="A28" s="146"/>
      <c r="B28" s="30"/>
      <c r="C28" s="34" t="s">
        <v>11</v>
      </c>
      <c r="D28" s="36">
        <v>0</v>
      </c>
      <c r="E28" s="36"/>
      <c r="F28" s="35">
        <v>0</v>
      </c>
    </row>
    <row r="29" spans="1:7" x14ac:dyDescent="0.3">
      <c r="D29" s="47"/>
    </row>
  </sheetData>
  <customSheetViews>
    <customSheetView guid="{15DCAF9E-BDA2-4C69-97C7-F4AE5EE4111A}" fitToPage="1">
      <selection activeCell="A4" sqref="A4:F4"/>
      <pageMargins left="0.7" right="0.7" top="0.75" bottom="0.75" header="0.3" footer="0.3"/>
      <pageSetup paperSize="9" scale="87" orientation="portrait" r:id="rId1"/>
    </customSheetView>
    <customSheetView guid="{A097BE7F-1A68-4C0E-8196-C5EB8032D623}" fitToPage="1" topLeftCell="A7">
      <selection activeCell="D21" sqref="D21:D24"/>
      <pageMargins left="0.7" right="0.7" top="0.75" bottom="0.75" header="0.3" footer="0.3"/>
      <pageSetup paperSize="9" scale="87" orientation="portrait" r:id="rId2"/>
    </customSheetView>
    <customSheetView guid="{4C787E87-1628-40EE-BDF5-BFD0613DDAAA}" fitToPage="1" topLeftCell="A4">
      <selection activeCell="A4" sqref="A4:F4"/>
      <pageMargins left="0.7" right="0.7" top="0.75" bottom="0.75" header="0.3" footer="0.3"/>
      <pageSetup paperSize="9" scale="87" orientation="portrait" r:id="rId3"/>
    </customSheetView>
    <customSheetView guid="{D018F033-B48E-4A22-A861-FBCB68D66029}" fitToPage="1">
      <selection activeCell="A4" sqref="A4:F4"/>
      <pageMargins left="0.7" right="0.7" top="0.75" bottom="0.75" header="0.3" footer="0.3"/>
      <pageSetup paperSize="9" scale="87" orientation="portrait" r:id="rId4"/>
    </customSheetView>
    <customSheetView guid="{0C7F7762-5B57-41D8-9889-D2223D49F74F}" fitToPage="1">
      <selection activeCell="A4" sqref="A4:F4"/>
      <pageMargins left="0.7" right="0.7" top="0.75" bottom="0.75" header="0.3" footer="0.3"/>
      <pageSetup paperSize="9" scale="87" orientation="portrait" r:id="rId5"/>
    </customSheetView>
    <customSheetView guid="{22D191CC-E3E6-4E61-AC2B-6A6D5E9F787A}" fitToPage="1">
      <selection activeCell="A4" sqref="A4:F4"/>
      <pageMargins left="0.7" right="0.7" top="0.75" bottom="0.75" header="0.3" footer="0.3"/>
      <pageSetup paperSize="9" scale="87" orientation="portrait" r:id="rId6"/>
    </customSheetView>
    <customSheetView guid="{A7CFECE1-CCFC-4D72-8D20-29EE8630919E}" fitToPage="1">
      <selection sqref="A1:F1"/>
      <pageMargins left="0.7" right="0.7" top="0.75" bottom="0.75" header="0.3" footer="0.3"/>
      <pageSetup paperSize="9" scale="87" orientation="portrait" r:id="rId7"/>
    </customSheetView>
    <customSheetView guid="{01D7B0FA-5F67-4436-847C-31A1972E9C40}" fitToPage="1">
      <selection sqref="A1:F1"/>
      <pageMargins left="0.7" right="0.7" top="0.75" bottom="0.75" header="0.3" footer="0.3"/>
      <pageSetup paperSize="9" scale="87" orientation="portrait" r:id="rId8"/>
    </customSheetView>
    <customSheetView guid="{DAC78C55-042C-438A-91E1-82B6FBB3625C}" fitToPage="1">
      <selection activeCell="D23" sqref="D23"/>
      <pageMargins left="0.7" right="0.7" top="0.75" bottom="0.75" header="0.3" footer="0.3"/>
      <pageSetup paperSize="9" scale="87" orientation="portrait" r:id="rId9"/>
    </customSheetView>
    <customSheetView guid="{BBB60C83-7A80-435F-9638-799D4A80DF23}" fitToPage="1">
      <selection activeCell="A4" sqref="A4:F4"/>
      <pageMargins left="0.7" right="0.7" top="0.75" bottom="0.75" header="0.3" footer="0.3"/>
      <pageSetup paperSize="9" scale="87" orientation="portrait" r:id="rId10"/>
    </customSheetView>
    <customSheetView guid="{89E249A2-8B2D-4D9B-8667-183AFE0845A9}" fitToPage="1">
      <selection activeCell="N23" sqref="N23"/>
      <pageMargins left="0.7" right="0.7" top="0.75" bottom="0.75" header="0.3" footer="0.3"/>
      <pageSetup paperSize="9" scale="87" orientation="portrait" r:id="rId11"/>
    </customSheetView>
    <customSheetView guid="{866AC623-82F6-4476-98CE-049A5C741D89}" fitToPage="1">
      <selection sqref="A1:F1"/>
      <pageMargins left="0.7" right="0.7" top="0.75" bottom="0.75" header="0.3" footer="0.3"/>
      <pageSetup paperSize="9" scale="87" orientation="portrait" r:id="rId12"/>
    </customSheetView>
    <customSheetView guid="{8DFB1C01-1909-46AF-B4FF-D3193EC4E9EC}" fitToPage="1">
      <selection sqref="A1:F1"/>
      <pageMargins left="0.7" right="0.7" top="0.75" bottom="0.75" header="0.3" footer="0.3"/>
      <pageSetup paperSize="9" scale="87" orientation="portrait" r:id="rId13"/>
    </customSheetView>
    <customSheetView guid="{084C0B8D-61D0-414D-B7DB-574BCFD9B2DC}" fitToPage="1">
      <selection activeCell="A4" sqref="A4:F4"/>
      <pageMargins left="0.7" right="0.7" top="0.75" bottom="0.75" header="0.3" footer="0.3"/>
      <pageSetup paperSize="9" scale="87" orientation="portrait" r:id="rId14"/>
    </customSheetView>
    <customSheetView guid="{4BAE4FE6-DC19-457F-8688-616B9EAA5675}" fitToPage="1">
      <selection activeCell="L10" sqref="L10"/>
      <pageMargins left="0.7" right="0.7" top="0.75" bottom="0.75" header="0.3" footer="0.3"/>
      <pageSetup paperSize="9" scale="87" orientation="portrait" r:id="rId15"/>
    </customSheetView>
    <customSheetView guid="{E98BCC6F-BA0E-47C2-8CAA-831EEF408EBB}" fitToPage="1">
      <selection activeCell="A4" sqref="A4:F4"/>
      <pageMargins left="0.7" right="0.7" top="0.75" bottom="0.75" header="0.3" footer="0.3"/>
      <pageSetup paperSize="9" scale="87" orientation="portrait" r:id="rId16"/>
    </customSheetView>
    <customSheetView guid="{0099BDEC-AD8E-4973-8D39-BAC870FECA9E}" fitToPage="1" topLeftCell="A7">
      <selection activeCell="G18" sqref="G18"/>
      <pageMargins left="0.7" right="0.7" top="0.75" bottom="0.75" header="0.3" footer="0.3"/>
      <pageSetup paperSize="9" scale="87" orientation="portrait" r:id="rId17"/>
    </customSheetView>
  </customSheetViews>
  <mergeCells count="13">
    <mergeCell ref="A1:F1"/>
    <mergeCell ref="A2:F2"/>
    <mergeCell ref="A4:F4"/>
    <mergeCell ref="A6:A7"/>
    <mergeCell ref="B6:B7"/>
    <mergeCell ref="C6:C7"/>
    <mergeCell ref="D6:E6"/>
    <mergeCell ref="F6:F7"/>
    <mergeCell ref="A25:A28"/>
    <mergeCell ref="A13:A16"/>
    <mergeCell ref="A18:A20"/>
    <mergeCell ref="A21:A24"/>
    <mergeCell ref="A8:A12"/>
  </mergeCells>
  <pageMargins left="0.7" right="0.7" top="0.75" bottom="0.75" header="0.3" footer="0.3"/>
  <pageSetup paperSize="9" scale="87" orientation="portrait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8"/>
  <sheetViews>
    <sheetView workbookViewId="0">
      <selection activeCell="A4" sqref="A4:F4"/>
    </sheetView>
  </sheetViews>
  <sheetFormatPr defaultColWidth="18" defaultRowHeight="19.5" customHeight="1" x14ac:dyDescent="0.3"/>
  <cols>
    <col min="1" max="1" width="18" style="26"/>
    <col min="2" max="2" width="58.42578125" style="28" customWidth="1"/>
    <col min="3" max="16384" width="18" style="26"/>
  </cols>
  <sheetData>
    <row r="1" spans="1:7" ht="19.5" customHeight="1" x14ac:dyDescent="0.3">
      <c r="A1" s="147" t="s">
        <v>69</v>
      </c>
      <c r="B1" s="148"/>
      <c r="C1" s="148"/>
      <c r="D1" s="148"/>
      <c r="E1" s="148"/>
      <c r="F1" s="148"/>
    </row>
    <row r="2" spans="1:7" ht="19.5" customHeight="1" x14ac:dyDescent="0.3">
      <c r="A2" s="147" t="s">
        <v>0</v>
      </c>
      <c r="B2" s="148"/>
      <c r="C2" s="148"/>
      <c r="D2" s="148"/>
      <c r="E2" s="148"/>
      <c r="F2" s="148"/>
    </row>
    <row r="3" spans="1:7" ht="19.5" customHeight="1" x14ac:dyDescent="0.3">
      <c r="A3" s="27"/>
    </row>
    <row r="4" spans="1:7" ht="19.5" customHeight="1" x14ac:dyDescent="0.3">
      <c r="A4" s="147" t="s">
        <v>93</v>
      </c>
      <c r="B4" s="148"/>
      <c r="C4" s="148"/>
      <c r="D4" s="148"/>
      <c r="E4" s="148"/>
      <c r="F4" s="148"/>
    </row>
    <row r="5" spans="1:7" ht="19.5" customHeight="1" x14ac:dyDescent="0.3">
      <c r="A5" s="27"/>
    </row>
    <row r="6" spans="1:7" ht="19.5" customHeight="1" x14ac:dyDescent="0.3">
      <c r="A6" s="149" t="s">
        <v>1</v>
      </c>
      <c r="B6" s="149" t="s">
        <v>2</v>
      </c>
      <c r="C6" s="149" t="s">
        <v>3</v>
      </c>
      <c r="D6" s="151" t="s">
        <v>4</v>
      </c>
      <c r="E6" s="152"/>
      <c r="F6" s="149" t="s">
        <v>5</v>
      </c>
    </row>
    <row r="7" spans="1:7" ht="44.25" customHeight="1" x14ac:dyDescent="0.3">
      <c r="A7" s="150"/>
      <c r="B7" s="150"/>
      <c r="C7" s="150"/>
      <c r="D7" s="29" t="s">
        <v>6</v>
      </c>
      <c r="E7" s="29" t="s">
        <v>7</v>
      </c>
      <c r="F7" s="150"/>
    </row>
    <row r="8" spans="1:7" ht="19.5" customHeight="1" x14ac:dyDescent="0.3">
      <c r="A8" s="144" t="s">
        <v>61</v>
      </c>
      <c r="B8" s="30" t="s">
        <v>37</v>
      </c>
      <c r="C8" s="31" t="s">
        <v>9</v>
      </c>
      <c r="D8" s="32">
        <f>D9+D10</f>
        <v>8569136</v>
      </c>
      <c r="E8" s="32"/>
      <c r="F8" s="32">
        <f>F9+F10</f>
        <v>7319092</v>
      </c>
    </row>
    <row r="9" spans="1:7" ht="19.5" customHeight="1" x14ac:dyDescent="0.3">
      <c r="A9" s="145"/>
      <c r="B9" s="30"/>
      <c r="C9" s="34" t="s">
        <v>10</v>
      </c>
      <c r="D9" s="35">
        <v>5418671</v>
      </c>
      <c r="E9" s="35"/>
      <c r="F9" s="36"/>
    </row>
    <row r="10" spans="1:7" ht="19.5" customHeight="1" x14ac:dyDescent="0.3">
      <c r="A10" s="146"/>
      <c r="B10" s="30"/>
      <c r="C10" s="34" t="s">
        <v>11</v>
      </c>
      <c r="D10" s="36">
        <v>3150465</v>
      </c>
      <c r="F10" s="35">
        <v>7319092</v>
      </c>
    </row>
    <row r="11" spans="1:7" ht="19.5" customHeight="1" x14ac:dyDescent="0.3">
      <c r="A11" s="144" t="s">
        <v>61</v>
      </c>
      <c r="B11" s="109" t="s">
        <v>39</v>
      </c>
      <c r="C11" s="31" t="s">
        <v>9</v>
      </c>
      <c r="D11" s="32">
        <f>D12+D13+D14</f>
        <v>4445226</v>
      </c>
      <c r="E11" s="32"/>
      <c r="F11" s="32">
        <f>F12+F13+F14</f>
        <v>978661</v>
      </c>
      <c r="G11" s="33"/>
    </row>
    <row r="12" spans="1:7" ht="19.5" customHeight="1" x14ac:dyDescent="0.3">
      <c r="A12" s="145"/>
      <c r="B12" s="30"/>
      <c r="C12" s="34" t="s">
        <v>16</v>
      </c>
      <c r="D12" s="35">
        <v>2724173</v>
      </c>
      <c r="E12" s="35"/>
      <c r="F12" s="36">
        <v>0</v>
      </c>
    </row>
    <row r="13" spans="1:7" ht="19.5" customHeight="1" x14ac:dyDescent="0.3">
      <c r="A13" s="145"/>
      <c r="B13" s="30"/>
      <c r="C13" s="34" t="s">
        <v>10</v>
      </c>
      <c r="D13" s="35">
        <v>1363499</v>
      </c>
      <c r="E13" s="35"/>
      <c r="F13" s="36">
        <v>0</v>
      </c>
    </row>
    <row r="14" spans="1:7" ht="19.5" customHeight="1" x14ac:dyDescent="0.3">
      <c r="A14" s="146"/>
      <c r="B14" s="30"/>
      <c r="C14" s="34" t="s">
        <v>11</v>
      </c>
      <c r="D14" s="35">
        <v>357554</v>
      </c>
      <c r="E14" s="36"/>
      <c r="F14" s="35">
        <v>978661</v>
      </c>
    </row>
    <row r="15" spans="1:7" ht="19.5" customHeight="1" x14ac:dyDescent="0.3">
      <c r="A15" s="144" t="s">
        <v>61</v>
      </c>
      <c r="B15" s="30" t="s">
        <v>40</v>
      </c>
      <c r="C15" s="31" t="s">
        <v>9</v>
      </c>
      <c r="D15" s="32">
        <f>D16+D17</f>
        <v>9090414</v>
      </c>
      <c r="E15" s="32"/>
      <c r="F15" s="32">
        <f>F16+F17</f>
        <v>43832</v>
      </c>
      <c r="G15" s="54"/>
    </row>
    <row r="16" spans="1:7" ht="19.5" customHeight="1" x14ac:dyDescent="0.3">
      <c r="A16" s="145"/>
      <c r="B16" s="30"/>
      <c r="C16" s="34" t="s">
        <v>10</v>
      </c>
      <c r="D16" s="35">
        <v>8949408</v>
      </c>
      <c r="E16" s="35"/>
      <c r="F16" s="36">
        <v>0</v>
      </c>
    </row>
    <row r="17" spans="1:6" ht="19.5" customHeight="1" x14ac:dyDescent="0.3">
      <c r="A17" s="146"/>
      <c r="B17" s="30"/>
      <c r="C17" s="34" t="s">
        <v>11</v>
      </c>
      <c r="D17" s="35">
        <v>141006</v>
      </c>
      <c r="E17" s="36"/>
      <c r="F17" s="123">
        <v>43832</v>
      </c>
    </row>
    <row r="18" spans="1:6" ht="19.5" customHeight="1" x14ac:dyDescent="0.3">
      <c r="A18" s="144" t="s">
        <v>61</v>
      </c>
      <c r="B18" s="30" t="s">
        <v>42</v>
      </c>
      <c r="C18" s="31" t="s">
        <v>9</v>
      </c>
      <c r="D18" s="32">
        <f>SUM(D19:D21)</f>
        <v>13914613</v>
      </c>
      <c r="E18" s="32"/>
      <c r="F18" s="52"/>
    </row>
    <row r="19" spans="1:6" ht="19.5" customHeight="1" x14ac:dyDescent="0.3">
      <c r="A19" s="145"/>
      <c r="B19" s="30"/>
      <c r="C19" s="34" t="s">
        <v>16</v>
      </c>
      <c r="D19" s="35">
        <v>13527412</v>
      </c>
      <c r="E19" s="35"/>
      <c r="F19" s="36">
        <v>0</v>
      </c>
    </row>
    <row r="20" spans="1:6" ht="19.5" customHeight="1" x14ac:dyDescent="0.3">
      <c r="A20" s="145"/>
      <c r="B20" s="30"/>
      <c r="C20" s="34" t="s">
        <v>10</v>
      </c>
      <c r="D20" s="35">
        <v>307888</v>
      </c>
      <c r="E20" s="35"/>
      <c r="F20" s="36">
        <v>0</v>
      </c>
    </row>
    <row r="21" spans="1:6" ht="19.5" customHeight="1" x14ac:dyDescent="0.3">
      <c r="A21" s="146"/>
      <c r="B21" s="30"/>
      <c r="C21" s="34" t="s">
        <v>11</v>
      </c>
      <c r="D21" s="35">
        <v>79313</v>
      </c>
      <c r="E21" s="36"/>
      <c r="F21" s="36">
        <v>0</v>
      </c>
    </row>
    <row r="22" spans="1:6" ht="19.5" customHeight="1" x14ac:dyDescent="0.3">
      <c r="A22" s="144" t="s">
        <v>61</v>
      </c>
      <c r="B22" s="30" t="s">
        <v>44</v>
      </c>
      <c r="C22" s="31" t="s">
        <v>9</v>
      </c>
      <c r="D22" s="32">
        <f>SUM(D23:D24)</f>
        <v>3686486</v>
      </c>
      <c r="E22" s="32"/>
      <c r="F22" s="32">
        <f>SUM(F23:F24)</f>
        <v>3353740</v>
      </c>
    </row>
    <row r="23" spans="1:6" ht="19.5" customHeight="1" x14ac:dyDescent="0.3">
      <c r="A23" s="145"/>
      <c r="B23" s="30"/>
      <c r="C23" s="34" t="s">
        <v>10</v>
      </c>
      <c r="D23" s="35">
        <v>1901215</v>
      </c>
      <c r="E23" s="35"/>
      <c r="F23" s="36">
        <v>0</v>
      </c>
    </row>
    <row r="24" spans="1:6" ht="19.5" customHeight="1" x14ac:dyDescent="0.3">
      <c r="A24" s="146"/>
      <c r="B24" s="30"/>
      <c r="C24" s="34" t="s">
        <v>11</v>
      </c>
      <c r="D24" s="35">
        <v>1785271</v>
      </c>
      <c r="E24" s="35"/>
      <c r="F24" s="35">
        <v>3353740</v>
      </c>
    </row>
    <row r="25" spans="1:6" ht="36.75" customHeight="1" x14ac:dyDescent="0.3">
      <c r="A25" s="144" t="s">
        <v>61</v>
      </c>
      <c r="B25" s="30" t="s">
        <v>45</v>
      </c>
      <c r="C25" s="31" t="s">
        <v>9</v>
      </c>
      <c r="D25" s="32">
        <f>D26+D27+D28</f>
        <v>1307133</v>
      </c>
      <c r="E25" s="49"/>
      <c r="F25" s="52">
        <f>F26+F27+F28</f>
        <v>0</v>
      </c>
    </row>
    <row r="26" spans="1:6" ht="19.5" customHeight="1" x14ac:dyDescent="0.3">
      <c r="A26" s="145"/>
      <c r="B26" s="30"/>
      <c r="C26" s="34" t="s">
        <v>14</v>
      </c>
      <c r="D26" s="35">
        <v>938160</v>
      </c>
      <c r="E26" s="50"/>
      <c r="F26" s="36">
        <v>0</v>
      </c>
    </row>
    <row r="27" spans="1:6" ht="19.5" customHeight="1" x14ac:dyDescent="0.3">
      <c r="A27" s="145"/>
      <c r="B27" s="30"/>
      <c r="C27" s="34" t="s">
        <v>10</v>
      </c>
      <c r="D27" s="35">
        <v>355019</v>
      </c>
      <c r="E27" s="50"/>
      <c r="F27" s="36">
        <v>0</v>
      </c>
    </row>
    <row r="28" spans="1:6" ht="19.5" customHeight="1" x14ac:dyDescent="0.3">
      <c r="A28" s="146"/>
      <c r="B28" s="30"/>
      <c r="C28" s="34" t="s">
        <v>11</v>
      </c>
      <c r="D28" s="35">
        <v>13954</v>
      </c>
      <c r="E28" s="51"/>
      <c r="F28" s="36">
        <v>0</v>
      </c>
    </row>
    <row r="29" spans="1:6" ht="19.5" customHeight="1" x14ac:dyDescent="0.3">
      <c r="A29" s="144" t="s">
        <v>61</v>
      </c>
      <c r="B29" s="30" t="s">
        <v>46</v>
      </c>
      <c r="C29" s="31" t="s">
        <v>9</v>
      </c>
      <c r="D29" s="32">
        <f>D30+D31</f>
        <v>2544355</v>
      </c>
      <c r="E29" s="32"/>
      <c r="F29" s="32">
        <f>F30+F31</f>
        <v>281396</v>
      </c>
    </row>
    <row r="30" spans="1:6" ht="19.5" customHeight="1" x14ac:dyDescent="0.3">
      <c r="A30" s="145"/>
      <c r="B30" s="30"/>
      <c r="C30" s="34" t="s">
        <v>10</v>
      </c>
      <c r="D30" s="35">
        <v>1254831</v>
      </c>
      <c r="E30" s="35"/>
      <c r="F30" s="36">
        <v>0</v>
      </c>
    </row>
    <row r="31" spans="1:6" ht="19.5" customHeight="1" x14ac:dyDescent="0.3">
      <c r="A31" s="146"/>
      <c r="B31" s="30"/>
      <c r="C31" s="34" t="s">
        <v>11</v>
      </c>
      <c r="D31" s="35">
        <v>1289524</v>
      </c>
      <c r="E31" s="35"/>
      <c r="F31" s="35">
        <v>281396</v>
      </c>
    </row>
    <row r="32" spans="1:6" ht="19.5" customHeight="1" x14ac:dyDescent="0.3">
      <c r="A32" s="144" t="s">
        <v>61</v>
      </c>
      <c r="B32" s="30" t="s">
        <v>84</v>
      </c>
      <c r="C32" s="31" t="s">
        <v>9</v>
      </c>
      <c r="D32" s="32">
        <f>D33+D34</f>
        <v>3556504</v>
      </c>
      <c r="E32" s="32">
        <f t="shared" ref="E32" si="0">E33+E34</f>
        <v>0</v>
      </c>
      <c r="F32" s="32">
        <f>F33+F34</f>
        <v>1346854</v>
      </c>
    </row>
    <row r="33" spans="1:6" ht="19.5" customHeight="1" x14ac:dyDescent="0.3">
      <c r="A33" s="145"/>
      <c r="B33" s="30"/>
      <c r="C33" s="34" t="s">
        <v>10</v>
      </c>
      <c r="D33" s="35">
        <v>1983041</v>
      </c>
      <c r="E33" s="35"/>
      <c r="F33" s="36">
        <v>0</v>
      </c>
    </row>
    <row r="34" spans="1:6" ht="19.5" customHeight="1" x14ac:dyDescent="0.3">
      <c r="A34" s="146"/>
      <c r="B34" s="30"/>
      <c r="C34" s="34" t="s">
        <v>11</v>
      </c>
      <c r="D34" s="35">
        <v>1573463</v>
      </c>
      <c r="E34" s="35"/>
      <c r="F34" s="35">
        <v>1346854</v>
      </c>
    </row>
    <row r="35" spans="1:6" ht="19.5" customHeight="1" x14ac:dyDescent="0.3">
      <c r="A35" s="42" t="s">
        <v>61</v>
      </c>
      <c r="B35" s="30" t="s">
        <v>43</v>
      </c>
      <c r="C35" s="31" t="s">
        <v>9</v>
      </c>
      <c r="D35" s="32">
        <f>SUM(D36:D38)</f>
        <v>5405801</v>
      </c>
      <c r="E35" s="85">
        <f>SUM(E36:E38)</f>
        <v>0</v>
      </c>
      <c r="F35" s="32">
        <f>SUM(F36:F38)</f>
        <v>819</v>
      </c>
    </row>
    <row r="36" spans="1:6" ht="19.5" customHeight="1" x14ac:dyDescent="0.3">
      <c r="A36" s="43"/>
      <c r="B36" s="30"/>
      <c r="C36" s="34" t="s">
        <v>10</v>
      </c>
      <c r="D36" s="35">
        <v>1834914</v>
      </c>
      <c r="E36" s="50"/>
      <c r="F36" s="36"/>
    </row>
    <row r="37" spans="1:6" ht="19.5" customHeight="1" x14ac:dyDescent="0.3">
      <c r="A37" s="82"/>
      <c r="B37" s="67"/>
      <c r="C37" s="68" t="s">
        <v>11</v>
      </c>
      <c r="D37" s="83">
        <v>86508</v>
      </c>
      <c r="E37" s="84"/>
      <c r="F37" s="83">
        <v>819</v>
      </c>
    </row>
    <row r="38" spans="1:6" ht="19.5" customHeight="1" x14ac:dyDescent="0.3">
      <c r="A38" s="57"/>
      <c r="B38" s="71"/>
      <c r="C38" s="63" t="s">
        <v>16</v>
      </c>
      <c r="D38" s="86">
        <v>3484379</v>
      </c>
      <c r="E38" s="57"/>
      <c r="F38" s="57">
        <v>0</v>
      </c>
    </row>
  </sheetData>
  <customSheetViews>
    <customSheetView guid="{15DCAF9E-BDA2-4C69-97C7-F4AE5EE4111A}">
      <selection activeCell="A4" sqref="A4:F4"/>
      <pageMargins left="0.7" right="0.7" top="0.75" bottom="0.75" header="0.3" footer="0.3"/>
      <pageSetup paperSize="9" orientation="portrait" r:id="rId1"/>
    </customSheetView>
    <customSheetView guid="{A097BE7F-1A68-4C0E-8196-C5EB8032D623}">
      <selection activeCell="M16" sqref="M16"/>
      <pageMargins left="0.7" right="0.7" top="0.75" bottom="0.75" header="0.3" footer="0.3"/>
    </customSheetView>
    <customSheetView guid="{4C787E87-1628-40EE-BDF5-BFD0613DDAAA}" topLeftCell="A19">
      <selection activeCell="M16" sqref="M16"/>
      <pageMargins left="0.7" right="0.7" top="0.75" bottom="0.75" header="0.3" footer="0.3"/>
    </customSheetView>
    <customSheetView guid="{D018F033-B48E-4A22-A861-FBCB68D66029}" topLeftCell="A4">
      <selection activeCell="I12" sqref="I12"/>
      <pageMargins left="0.7" right="0.7" top="0.75" bottom="0.75" header="0.3" footer="0.3"/>
      <pageSetup paperSize="9" orientation="portrait" r:id="rId2"/>
    </customSheetView>
    <customSheetView guid="{0C7F7762-5B57-41D8-9889-D2223D49F74F}">
      <selection activeCell="L15" sqref="L15"/>
      <pageMargins left="0.7" right="0.7" top="0.75" bottom="0.75" header="0.3" footer="0.3"/>
    </customSheetView>
    <customSheetView guid="{22D191CC-E3E6-4E61-AC2B-6A6D5E9F787A}">
      <selection activeCell="L15" sqref="L15"/>
      <pageMargins left="0.7" right="0.7" top="0.75" bottom="0.75" header="0.3" footer="0.3"/>
    </customSheetView>
    <customSheetView guid="{A7CFECE1-CCFC-4D72-8D20-29EE8630919E}">
      <selection activeCell="J14" sqref="J14"/>
      <pageMargins left="0.7" right="0.7" top="0.75" bottom="0.75" header="0.3" footer="0.3"/>
      <pageSetup paperSize="9" orientation="portrait" r:id="rId3"/>
    </customSheetView>
    <customSheetView guid="{01D7B0FA-5F67-4436-847C-31A1972E9C40}" topLeftCell="A7">
      <selection activeCell="J14" sqref="J14"/>
      <pageMargins left="0.7" right="0.7" top="0.75" bottom="0.75" header="0.3" footer="0.3"/>
      <pageSetup paperSize="9" orientation="portrait" r:id="rId4"/>
    </customSheetView>
    <customSheetView guid="{DAC78C55-042C-438A-91E1-82B6FBB3625C}" topLeftCell="A10">
      <selection activeCell="D11" sqref="D11:D44"/>
      <pageMargins left="0.7" right="0.7" top="0.75" bottom="0.75" header="0.3" footer="0.3"/>
    </customSheetView>
    <customSheetView guid="{BBB60C83-7A80-435F-9638-799D4A80DF23}" topLeftCell="A4">
      <selection activeCell="D21" sqref="D21"/>
      <pageMargins left="0.7" right="0.7" top="0.75" bottom="0.75" header="0.3" footer="0.3"/>
      <pageSetup paperSize="9" orientation="portrait" r:id="rId5"/>
    </customSheetView>
    <customSheetView guid="{89E249A2-8B2D-4D9B-8667-183AFE0845A9}" topLeftCell="A4">
      <selection activeCell="D23" sqref="D23"/>
      <pageMargins left="0.7" right="0.7" top="0.75" bottom="0.75" header="0.3" footer="0.3"/>
      <pageSetup paperSize="9" orientation="portrait" r:id="rId6"/>
    </customSheetView>
    <customSheetView guid="{866AC623-82F6-4476-98CE-049A5C741D89}" topLeftCell="A10">
      <selection activeCell="C11" sqref="C11"/>
      <pageMargins left="0.7" right="0.7" top="0.75" bottom="0.75" header="0.3" footer="0.3"/>
      <pageSetup paperSize="9" orientation="portrait" r:id="rId7"/>
    </customSheetView>
    <customSheetView guid="{8DFB1C01-1909-46AF-B4FF-D3193EC4E9EC}" topLeftCell="A10">
      <selection activeCell="C11" sqref="C11"/>
      <pageMargins left="0.7" right="0.7" top="0.75" bottom="0.75" header="0.3" footer="0.3"/>
      <pageSetup paperSize="9" orientation="portrait" r:id="rId8"/>
    </customSheetView>
    <customSheetView guid="{084C0B8D-61D0-414D-B7DB-574BCFD9B2DC}">
      <selection activeCell="I12" sqref="I12"/>
      <pageMargins left="0.7" right="0.7" top="0.75" bottom="0.75" header="0.3" footer="0.3"/>
      <pageSetup paperSize="9" orientation="portrait" verticalDpi="0" r:id="rId9"/>
    </customSheetView>
    <customSheetView guid="{4BAE4FE6-DC19-457F-8688-616B9EAA5675}" topLeftCell="A16">
      <selection activeCell="A4" sqref="A4:F4"/>
      <pageMargins left="0.7" right="0.7" top="0.75" bottom="0.75" header="0.3" footer="0.3"/>
      <pageSetup paperSize="9" orientation="portrait" r:id="rId10"/>
    </customSheetView>
    <customSheetView guid="{E98BCC6F-BA0E-47C2-8CAA-831EEF408EBB}">
      <selection activeCell="L15" sqref="L15"/>
      <pageMargins left="0.7" right="0.7" top="0.75" bottom="0.75" header="0.3" footer="0.3"/>
      <pageSetup paperSize="9" orientation="portrait" r:id="rId11"/>
    </customSheetView>
    <customSheetView guid="{0099BDEC-AD8E-4973-8D39-BAC870FECA9E}" topLeftCell="A4">
      <selection activeCell="D22" sqref="D22:F24"/>
      <pageMargins left="0.7" right="0.7" top="0.75" bottom="0.75" header="0.3" footer="0.3"/>
      <pageSetup paperSize="9" orientation="portrait" r:id="rId12"/>
    </customSheetView>
  </customSheetViews>
  <mergeCells count="16">
    <mergeCell ref="A8:A10"/>
    <mergeCell ref="A1:F1"/>
    <mergeCell ref="A2:F2"/>
    <mergeCell ref="A4:F4"/>
    <mergeCell ref="A6:A7"/>
    <mergeCell ref="B6:B7"/>
    <mergeCell ref="C6:C7"/>
    <mergeCell ref="D6:E6"/>
    <mergeCell ref="F6:F7"/>
    <mergeCell ref="A25:A28"/>
    <mergeCell ref="A29:A31"/>
    <mergeCell ref="A32:A34"/>
    <mergeCell ref="A11:A14"/>
    <mergeCell ref="A15:A17"/>
    <mergeCell ref="A18:A21"/>
    <mergeCell ref="A22:A24"/>
  </mergeCells>
  <pageMargins left="0.7" right="0.7" top="0.75" bottom="0.75" header="0.3" footer="0.3"/>
  <pageSetup paperSize="9" orientation="portrait"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topLeftCell="A2" workbookViewId="0">
      <selection activeCell="A4" sqref="A4:F4"/>
    </sheetView>
  </sheetViews>
  <sheetFormatPr defaultColWidth="22.85546875" defaultRowHeight="18.75" x14ac:dyDescent="0.3"/>
  <cols>
    <col min="1" max="1" width="22.85546875" style="26"/>
    <col min="2" max="2" width="22.85546875" style="28"/>
    <col min="3" max="16384" width="22.85546875" style="26"/>
  </cols>
  <sheetData>
    <row r="1" spans="1:7" ht="41.25" customHeight="1" x14ac:dyDescent="0.3">
      <c r="A1" s="147" t="s">
        <v>69</v>
      </c>
      <c r="B1" s="148"/>
      <c r="C1" s="148"/>
      <c r="D1" s="148"/>
      <c r="E1" s="148"/>
      <c r="F1" s="148"/>
    </row>
    <row r="2" spans="1:7" ht="39.75" customHeight="1" x14ac:dyDescent="0.3">
      <c r="A2" s="147" t="s">
        <v>0</v>
      </c>
      <c r="B2" s="148"/>
      <c r="C2" s="148"/>
      <c r="D2" s="148"/>
      <c r="E2" s="148"/>
      <c r="F2" s="148"/>
    </row>
    <row r="3" spans="1:7" x14ac:dyDescent="0.3">
      <c r="A3" s="27"/>
    </row>
    <row r="4" spans="1:7" ht="18" customHeight="1" x14ac:dyDescent="0.3">
      <c r="A4" s="147" t="s">
        <v>94</v>
      </c>
      <c r="B4" s="148"/>
      <c r="C4" s="148"/>
      <c r="D4" s="148"/>
      <c r="E4" s="148"/>
      <c r="F4" s="148"/>
    </row>
    <row r="5" spans="1:7" x14ac:dyDescent="0.3">
      <c r="A5" s="27"/>
    </row>
    <row r="6" spans="1:7" ht="15" customHeight="1" x14ac:dyDescent="0.3">
      <c r="A6" s="149" t="s">
        <v>1</v>
      </c>
      <c r="B6" s="149" t="s">
        <v>2</v>
      </c>
      <c r="C6" s="149" t="s">
        <v>3</v>
      </c>
      <c r="D6" s="151" t="s">
        <v>4</v>
      </c>
      <c r="E6" s="152"/>
      <c r="F6" s="149" t="s">
        <v>5</v>
      </c>
    </row>
    <row r="7" spans="1:7" ht="41.25" customHeight="1" x14ac:dyDescent="0.3">
      <c r="A7" s="150"/>
      <c r="B7" s="150"/>
      <c r="C7" s="150"/>
      <c r="D7" s="29" t="s">
        <v>6</v>
      </c>
      <c r="E7" s="29" t="s">
        <v>7</v>
      </c>
      <c r="F7" s="150"/>
    </row>
    <row r="8" spans="1:7" x14ac:dyDescent="0.3">
      <c r="A8" s="144" t="s">
        <v>65</v>
      </c>
      <c r="B8" s="30" t="s">
        <v>30</v>
      </c>
      <c r="C8" s="31" t="s">
        <v>9</v>
      </c>
      <c r="D8" s="32">
        <f>D9+D10+D11</f>
        <v>6954908</v>
      </c>
      <c r="E8" s="32" t="s">
        <v>79</v>
      </c>
      <c r="F8" s="32">
        <f>F9+F10+F11</f>
        <v>4739426</v>
      </c>
      <c r="G8" s="33"/>
    </row>
    <row r="9" spans="1:7" x14ac:dyDescent="0.3">
      <c r="A9" s="145"/>
      <c r="B9" s="30"/>
      <c r="C9" s="34" t="s">
        <v>16</v>
      </c>
      <c r="D9" s="35">
        <v>938760</v>
      </c>
      <c r="E9" s="32" t="s">
        <v>79</v>
      </c>
      <c r="F9" s="36">
        <v>0</v>
      </c>
    </row>
    <row r="10" spans="1:7" x14ac:dyDescent="0.3">
      <c r="A10" s="145"/>
      <c r="B10" s="30"/>
      <c r="C10" s="34" t="s">
        <v>10</v>
      </c>
      <c r="D10" s="35">
        <v>2648245</v>
      </c>
      <c r="E10" s="32" t="s">
        <v>79</v>
      </c>
      <c r="F10" s="35">
        <v>44418</v>
      </c>
    </row>
    <row r="11" spans="1:7" x14ac:dyDescent="0.3">
      <c r="A11" s="146"/>
      <c r="B11" s="30"/>
      <c r="C11" s="34" t="s">
        <v>11</v>
      </c>
      <c r="D11" s="35">
        <v>3367903</v>
      </c>
      <c r="E11" s="32" t="s">
        <v>79</v>
      </c>
      <c r="F11" s="35">
        <v>4695008</v>
      </c>
    </row>
    <row r="12" spans="1:7" ht="75" x14ac:dyDescent="0.3">
      <c r="A12" s="144" t="s">
        <v>65</v>
      </c>
      <c r="B12" s="30" t="s">
        <v>32</v>
      </c>
      <c r="C12" s="31" t="s">
        <v>9</v>
      </c>
      <c r="D12" s="37">
        <f>D13+D14+D15</f>
        <v>923189</v>
      </c>
      <c r="E12" s="32" t="s">
        <v>79</v>
      </c>
      <c r="F12" s="37">
        <f>F15</f>
        <v>24936</v>
      </c>
    </row>
    <row r="13" spans="1:7" x14ac:dyDescent="0.3">
      <c r="A13" s="145"/>
      <c r="B13" s="30"/>
      <c r="C13" s="34" t="s">
        <v>16</v>
      </c>
      <c r="D13" s="38">
        <v>373600</v>
      </c>
      <c r="E13" s="32" t="s">
        <v>79</v>
      </c>
      <c r="F13" s="39"/>
    </row>
    <row r="14" spans="1:7" x14ac:dyDescent="0.3">
      <c r="A14" s="145"/>
      <c r="B14" s="30"/>
      <c r="C14" s="34" t="s">
        <v>10</v>
      </c>
      <c r="D14" s="40">
        <v>527936</v>
      </c>
      <c r="E14" s="32" t="s">
        <v>79</v>
      </c>
      <c r="F14" s="41"/>
    </row>
    <row r="15" spans="1:7" x14ac:dyDescent="0.3">
      <c r="A15" s="146"/>
      <c r="B15" s="30"/>
      <c r="C15" s="34" t="s">
        <v>11</v>
      </c>
      <c r="D15" s="40">
        <v>21653</v>
      </c>
      <c r="E15" s="32" t="s">
        <v>79</v>
      </c>
      <c r="F15" s="40">
        <v>24936</v>
      </c>
    </row>
    <row r="16" spans="1:7" x14ac:dyDescent="0.3">
      <c r="A16" s="42" t="s">
        <v>65</v>
      </c>
      <c r="B16" s="25" t="s">
        <v>87</v>
      </c>
      <c r="C16" s="31" t="s">
        <v>9</v>
      </c>
      <c r="D16" s="32">
        <f>D19+D18+D17</f>
        <v>1076052</v>
      </c>
      <c r="E16" s="32" t="s">
        <v>79</v>
      </c>
      <c r="F16" s="32">
        <f>F19+F18+F17</f>
        <v>1005569</v>
      </c>
    </row>
    <row r="17" spans="1:6" x14ac:dyDescent="0.3">
      <c r="A17" s="43"/>
      <c r="B17" s="30"/>
      <c r="C17" s="34" t="s">
        <v>58</v>
      </c>
      <c r="D17" s="35"/>
      <c r="E17" s="32" t="s">
        <v>79</v>
      </c>
      <c r="F17" s="36">
        <v>0</v>
      </c>
    </row>
    <row r="18" spans="1:6" x14ac:dyDescent="0.3">
      <c r="A18" s="43"/>
      <c r="B18" s="30"/>
      <c r="C18" s="34" t="s">
        <v>10</v>
      </c>
      <c r="D18" s="44">
        <v>478103</v>
      </c>
      <c r="E18" s="32" t="s">
        <v>79</v>
      </c>
      <c r="F18" s="36"/>
    </row>
    <row r="19" spans="1:6" x14ac:dyDescent="0.3">
      <c r="A19" s="45"/>
      <c r="B19" s="30"/>
      <c r="C19" s="34" t="s">
        <v>11</v>
      </c>
      <c r="D19" s="44">
        <v>597949</v>
      </c>
      <c r="E19" s="32" t="s">
        <v>79</v>
      </c>
      <c r="F19" s="44">
        <v>1005569</v>
      </c>
    </row>
    <row r="20" spans="1:6" x14ac:dyDescent="0.3">
      <c r="B20" s="30"/>
      <c r="D20" s="46"/>
      <c r="E20" s="32" t="s">
        <v>79</v>
      </c>
      <c r="F20" s="47"/>
    </row>
    <row r="21" spans="1:6" x14ac:dyDescent="0.3">
      <c r="E21" s="48" t="s">
        <v>7</v>
      </c>
    </row>
    <row r="22" spans="1:6" x14ac:dyDescent="0.3">
      <c r="E22" s="48" t="s">
        <v>80</v>
      </c>
    </row>
    <row r="23" spans="1:6" x14ac:dyDescent="0.3">
      <c r="E23" s="48" t="s">
        <v>81</v>
      </c>
    </row>
    <row r="24" spans="1:6" x14ac:dyDescent="0.3">
      <c r="E24" s="48" t="s">
        <v>86</v>
      </c>
    </row>
  </sheetData>
  <customSheetViews>
    <customSheetView guid="{15DCAF9E-BDA2-4C69-97C7-F4AE5EE4111A}" topLeftCell="A2">
      <selection activeCell="A4" sqref="A4:F4"/>
      <pageMargins left="0.7" right="0.7" top="0.75" bottom="0.75" header="0.3" footer="0.3"/>
      <pageSetup paperSize="9" orientation="portrait" r:id="rId1"/>
    </customSheetView>
    <customSheetView guid="{A097BE7F-1A68-4C0E-8196-C5EB8032D623}" topLeftCell="A2">
      <selection activeCell="D19" sqref="D19"/>
      <pageMargins left="0.7" right="0.7" top="0.75" bottom="0.75" header="0.3" footer="0.3"/>
    </customSheetView>
    <customSheetView guid="{4C787E87-1628-40EE-BDF5-BFD0613DDAAA}">
      <selection activeCell="D19" sqref="D19"/>
      <pageMargins left="0.7" right="0.7" top="0.75" bottom="0.75" header="0.3" footer="0.3"/>
    </customSheetView>
    <customSheetView guid="{D018F033-B48E-4A22-A861-FBCB68D66029}" topLeftCell="A2">
      <selection activeCell="D28" sqref="D28"/>
      <pageMargins left="0.7" right="0.7" top="0.75" bottom="0.75" header="0.3" footer="0.3"/>
      <pageSetup paperSize="9" orientation="portrait" r:id="rId2"/>
    </customSheetView>
    <customSheetView guid="{0C7F7762-5B57-41D8-9889-D2223D49F74F}" topLeftCell="C7">
      <selection activeCell="D12" sqref="D12"/>
      <pageMargins left="0.7" right="0.7" top="0.75" bottom="0.75" header="0.3" footer="0.3"/>
    </customSheetView>
    <customSheetView guid="{22D191CC-E3E6-4E61-AC2B-6A6D5E9F787A}">
      <selection activeCell="F16" activeCellId="1" sqref="D16 F16"/>
      <pageMargins left="0.7" right="0.7" top="0.75" bottom="0.75" header="0.3" footer="0.3"/>
      <pageSetup paperSize="9" orientation="portrait" verticalDpi="0" r:id="rId3"/>
    </customSheetView>
    <customSheetView guid="{A7CFECE1-CCFC-4D72-8D20-29EE8630919E}">
      <selection activeCell="C3" sqref="C3"/>
      <pageMargins left="0.7" right="0.7" top="0.75" bottom="0.75" header="0.3" footer="0.3"/>
      <pageSetup paperSize="9" orientation="portrait" r:id="rId4"/>
    </customSheetView>
    <customSheetView guid="{01D7B0FA-5F67-4436-847C-31A1972E9C40}">
      <selection activeCell="C3" sqref="C3"/>
      <pageMargins left="0.7" right="0.7" top="0.75" bottom="0.75" header="0.3" footer="0.3"/>
      <pageSetup paperSize="9" orientation="portrait" r:id="rId5"/>
    </customSheetView>
    <customSheetView guid="{DAC78C55-042C-438A-91E1-82B6FBB3625C}" topLeftCell="A2">
      <selection activeCell="D19" sqref="D19"/>
      <pageMargins left="0.7" right="0.7" top="0.75" bottom="0.75" header="0.3" footer="0.3"/>
    </customSheetView>
    <customSheetView guid="{BBB60C83-7A80-435F-9638-799D4A80DF23}" topLeftCell="A2">
      <selection activeCell="D19" sqref="D19"/>
      <pageMargins left="0.7" right="0.7" top="0.75" bottom="0.75" header="0.3" footer="0.3"/>
    </customSheetView>
    <customSheetView guid="{89E249A2-8B2D-4D9B-8667-183AFE0845A9}" topLeftCell="A2">
      <selection activeCell="D19" sqref="D19"/>
      <pageMargins left="0.7" right="0.7" top="0.75" bottom="0.75" header="0.3" footer="0.3"/>
    </customSheetView>
    <customSheetView guid="{866AC623-82F6-4476-98CE-049A5C741D89}" topLeftCell="A2">
      <selection activeCell="C3" sqref="C3"/>
      <pageMargins left="0.7" right="0.7" top="0.75" bottom="0.75" header="0.3" footer="0.3"/>
      <pageSetup paperSize="9" orientation="portrait" r:id="rId6"/>
    </customSheetView>
    <customSheetView guid="{8DFB1C01-1909-46AF-B4FF-D3193EC4E9EC}" topLeftCell="A2">
      <selection activeCell="C3" sqref="C3"/>
      <pageMargins left="0.7" right="0.7" top="0.75" bottom="0.75" header="0.3" footer="0.3"/>
      <pageSetup paperSize="9" orientation="portrait" r:id="rId7"/>
    </customSheetView>
    <customSheetView guid="{084C0B8D-61D0-414D-B7DB-574BCFD9B2DC}" topLeftCell="A2">
      <selection activeCell="D19" sqref="D19"/>
      <pageMargins left="0.7" right="0.7" top="0.75" bottom="0.75" header="0.3" footer="0.3"/>
    </customSheetView>
    <customSheetView guid="{4BAE4FE6-DC19-457F-8688-616B9EAA5675}" topLeftCell="A2">
      <selection activeCell="A4" sqref="A4:F4"/>
      <pageMargins left="0.7" right="0.7" top="0.75" bottom="0.75" header="0.3" footer="0.3"/>
      <pageSetup paperSize="9" orientation="portrait" r:id="rId8"/>
    </customSheetView>
    <customSheetView guid="{E98BCC6F-BA0E-47C2-8CAA-831EEF408EBB}" topLeftCell="A2">
      <selection activeCell="D28" sqref="D28"/>
      <pageMargins left="0.7" right="0.7" top="0.75" bottom="0.75" header="0.3" footer="0.3"/>
      <pageSetup paperSize="9" orientation="portrait" r:id="rId9"/>
    </customSheetView>
    <customSheetView guid="{0099BDEC-AD8E-4973-8D39-BAC870FECA9E}" scale="75" topLeftCell="A2">
      <selection activeCell="D19" sqref="D19"/>
      <pageMargins left="0.7" right="0.7" top="0.75" bottom="0.75" header="0.3" footer="0.3"/>
    </customSheetView>
  </customSheetViews>
  <mergeCells count="10">
    <mergeCell ref="A8:A11"/>
    <mergeCell ref="A12:A15"/>
    <mergeCell ref="A1:F1"/>
    <mergeCell ref="A2:F2"/>
    <mergeCell ref="A4:F4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orientation="portrait"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5"/>
  <sheetViews>
    <sheetView topLeftCell="A13" workbookViewId="0">
      <selection activeCell="D19" sqref="D19"/>
    </sheetView>
  </sheetViews>
  <sheetFormatPr defaultRowHeight="18.75" x14ac:dyDescent="0.3"/>
  <cols>
    <col min="1" max="1" width="4.85546875" style="26" customWidth="1"/>
    <col min="2" max="2" width="28.140625" style="28" customWidth="1"/>
    <col min="3" max="3" width="12.42578125" style="26" customWidth="1"/>
    <col min="4" max="4" width="23.5703125" style="26" customWidth="1"/>
    <col min="5" max="5" width="12.140625" style="26" customWidth="1"/>
    <col min="6" max="6" width="16.42578125" style="26" customWidth="1"/>
    <col min="7" max="16384" width="9.140625" style="26"/>
  </cols>
  <sheetData>
    <row r="1" spans="1:6" ht="41.25" customHeight="1" x14ac:dyDescent="0.3">
      <c r="A1" s="147" t="s">
        <v>70</v>
      </c>
      <c r="B1" s="148"/>
      <c r="C1" s="148"/>
      <c r="D1" s="148"/>
      <c r="E1" s="148"/>
      <c r="F1" s="148"/>
    </row>
    <row r="2" spans="1:6" ht="39.75" customHeight="1" x14ac:dyDescent="0.3">
      <c r="A2" s="147" t="s">
        <v>0</v>
      </c>
      <c r="B2" s="148"/>
      <c r="C2" s="148"/>
      <c r="D2" s="148"/>
      <c r="E2" s="148"/>
      <c r="F2" s="148"/>
    </row>
    <row r="3" spans="1:6" x14ac:dyDescent="0.3">
      <c r="A3" s="27"/>
    </row>
    <row r="4" spans="1:6" ht="18" customHeight="1" x14ac:dyDescent="0.3">
      <c r="A4" s="147" t="s">
        <v>95</v>
      </c>
      <c r="B4" s="148"/>
      <c r="C4" s="148"/>
      <c r="D4" s="148"/>
      <c r="E4" s="148"/>
      <c r="F4" s="148"/>
    </row>
    <row r="5" spans="1:6" x14ac:dyDescent="0.3">
      <c r="A5" s="27"/>
    </row>
    <row r="6" spans="1:6" ht="15" customHeight="1" x14ac:dyDescent="0.3">
      <c r="A6" s="149" t="s">
        <v>1</v>
      </c>
      <c r="B6" s="149" t="s">
        <v>2</v>
      </c>
      <c r="C6" s="149" t="s">
        <v>3</v>
      </c>
      <c r="D6" s="151" t="s">
        <v>4</v>
      </c>
      <c r="E6" s="152"/>
      <c r="F6" s="149" t="s">
        <v>5</v>
      </c>
    </row>
    <row r="7" spans="1:6" ht="42.75" customHeight="1" x14ac:dyDescent="0.3">
      <c r="A7" s="150"/>
      <c r="B7" s="150"/>
      <c r="C7" s="150"/>
      <c r="D7" s="29" t="s">
        <v>6</v>
      </c>
      <c r="E7" s="29" t="s">
        <v>7</v>
      </c>
      <c r="F7" s="150"/>
    </row>
    <row r="8" spans="1:6" x14ac:dyDescent="0.3">
      <c r="A8" s="144" t="s">
        <v>64</v>
      </c>
      <c r="B8" s="30" t="s">
        <v>22</v>
      </c>
      <c r="C8" s="31" t="s">
        <v>9</v>
      </c>
      <c r="D8" s="37">
        <f>D9+D10+D11</f>
        <v>1527157</v>
      </c>
      <c r="E8" s="37"/>
      <c r="F8" s="53"/>
    </row>
    <row r="9" spans="1:6" x14ac:dyDescent="0.3">
      <c r="A9" s="145"/>
      <c r="B9" s="30"/>
      <c r="C9" s="34" t="s">
        <v>16</v>
      </c>
      <c r="D9" s="38">
        <v>1499516</v>
      </c>
      <c r="E9" s="38"/>
      <c r="F9" s="39"/>
    </row>
    <row r="10" spans="1:6" x14ac:dyDescent="0.3">
      <c r="A10" s="145"/>
      <c r="B10" s="30"/>
      <c r="C10" s="34" t="s">
        <v>10</v>
      </c>
      <c r="D10" s="38">
        <v>22089</v>
      </c>
      <c r="E10" s="39"/>
      <c r="F10" s="39"/>
    </row>
    <row r="11" spans="1:6" x14ac:dyDescent="0.3">
      <c r="A11" s="146"/>
      <c r="B11" s="30"/>
      <c r="C11" s="34" t="s">
        <v>11</v>
      </c>
      <c r="D11" s="38">
        <v>5552</v>
      </c>
      <c r="E11" s="39"/>
      <c r="F11" s="39"/>
    </row>
    <row r="12" spans="1:6" ht="37.5" x14ac:dyDescent="0.3">
      <c r="A12" s="144" t="s">
        <v>64</v>
      </c>
      <c r="B12" s="30" t="s">
        <v>23</v>
      </c>
      <c r="C12" s="31" t="s">
        <v>9</v>
      </c>
      <c r="D12" s="37">
        <f>D13+D14</f>
        <v>719475</v>
      </c>
      <c r="E12" s="37"/>
      <c r="F12" s="53"/>
    </row>
    <row r="13" spans="1:6" x14ac:dyDescent="0.3">
      <c r="A13" s="145"/>
      <c r="B13" s="30"/>
      <c r="C13" s="34" t="s">
        <v>10</v>
      </c>
      <c r="D13" s="38">
        <v>630228</v>
      </c>
      <c r="E13" s="38"/>
      <c r="F13" s="39"/>
    </row>
    <row r="14" spans="1:6" x14ac:dyDescent="0.3">
      <c r="A14" s="146"/>
      <c r="B14" s="30"/>
      <c r="C14" s="34" t="s">
        <v>11</v>
      </c>
      <c r="D14" s="38">
        <v>89247</v>
      </c>
      <c r="E14" s="39"/>
      <c r="F14" s="39"/>
    </row>
    <row r="15" spans="1:6" ht="37.5" x14ac:dyDescent="0.3">
      <c r="A15" s="144" t="s">
        <v>64</v>
      </c>
      <c r="B15" s="30" t="s">
        <v>24</v>
      </c>
      <c r="C15" s="31" t="s">
        <v>9</v>
      </c>
      <c r="D15" s="37">
        <f>D16+D17+D18</f>
        <v>4801295</v>
      </c>
      <c r="E15" s="37"/>
      <c r="F15" s="53"/>
    </row>
    <row r="16" spans="1:6" x14ac:dyDescent="0.3">
      <c r="A16" s="145"/>
      <c r="B16" s="30"/>
      <c r="C16" s="34" t="s">
        <v>16</v>
      </c>
      <c r="D16" s="38">
        <v>4531465</v>
      </c>
      <c r="E16" s="38"/>
      <c r="F16" s="39"/>
    </row>
    <row r="17" spans="1:6" x14ac:dyDescent="0.3">
      <c r="A17" s="145"/>
      <c r="B17" s="30"/>
      <c r="C17" s="34" t="s">
        <v>10</v>
      </c>
      <c r="D17" s="38">
        <v>260260</v>
      </c>
      <c r="E17" s="39"/>
      <c r="F17" s="39"/>
    </row>
    <row r="18" spans="1:6" x14ac:dyDescent="0.3">
      <c r="A18" s="146"/>
      <c r="B18" s="30"/>
      <c r="C18" s="34" t="s">
        <v>11</v>
      </c>
      <c r="D18" s="38">
        <v>9570</v>
      </c>
      <c r="E18" s="39"/>
      <c r="F18" s="39"/>
    </row>
    <row r="19" spans="1:6" ht="37.5" x14ac:dyDescent="0.3">
      <c r="A19" s="66" t="s">
        <v>64</v>
      </c>
      <c r="B19" s="30" t="s">
        <v>41</v>
      </c>
      <c r="C19" s="31" t="s">
        <v>9</v>
      </c>
      <c r="D19" s="37">
        <f>D20+D21</f>
        <v>714832</v>
      </c>
      <c r="E19" s="37"/>
      <c r="F19" s="53"/>
    </row>
    <row r="20" spans="1:6" x14ac:dyDescent="0.3">
      <c r="A20" s="66"/>
      <c r="B20" s="67"/>
      <c r="C20" s="68" t="s">
        <v>10</v>
      </c>
      <c r="D20" s="69">
        <v>712105</v>
      </c>
      <c r="E20" s="69"/>
      <c r="F20" s="70"/>
    </row>
    <row r="21" spans="1:6" x14ac:dyDescent="0.3">
      <c r="A21" s="73"/>
      <c r="B21" s="71"/>
      <c r="C21" s="63" t="s">
        <v>11</v>
      </c>
      <c r="D21" s="57">
        <v>2727</v>
      </c>
      <c r="E21" s="57"/>
      <c r="F21" s="57"/>
    </row>
    <row r="25" spans="1:6" x14ac:dyDescent="0.3">
      <c r="D25" s="72"/>
    </row>
  </sheetData>
  <customSheetViews>
    <customSheetView guid="{15DCAF9E-BDA2-4C69-97C7-F4AE5EE4111A}" topLeftCell="A13">
      <selection activeCell="D19" sqref="D19"/>
      <pageMargins left="0.7" right="0.7" top="0.75" bottom="0.75" header="0.3" footer="0.3"/>
      <pageSetup paperSize="9" orientation="portrait" r:id="rId1"/>
    </customSheetView>
    <customSheetView guid="{A097BE7F-1A68-4C0E-8196-C5EB8032D623}">
      <selection activeCell="D9" sqref="D9:D11"/>
      <pageMargins left="0.7" right="0.7" top="0.75" bottom="0.75" header="0.3" footer="0.3"/>
    </customSheetView>
    <customSheetView guid="{4C787E87-1628-40EE-BDF5-BFD0613DDAAA}" topLeftCell="A4">
      <selection activeCell="D9" sqref="D9:D11"/>
      <pageMargins left="0.7" right="0.7" top="0.75" bottom="0.75" header="0.3" footer="0.3"/>
    </customSheetView>
    <customSheetView guid="{D018F033-B48E-4A22-A861-FBCB68D66029}">
      <selection sqref="A1:XFD1048576"/>
      <pageMargins left="0.7" right="0.7" top="0.75" bottom="0.75" header="0.3" footer="0.3"/>
      <pageSetup paperSize="9" orientation="portrait" r:id="rId2"/>
    </customSheetView>
    <customSheetView guid="{0C7F7762-5B57-41D8-9889-D2223D49F74F}">
      <selection activeCell="D9" sqref="D9:D11"/>
      <pageMargins left="0.7" right="0.7" top="0.75" bottom="0.75" header="0.3" footer="0.3"/>
    </customSheetView>
    <customSheetView guid="{22D191CC-E3E6-4E61-AC2B-6A6D5E9F787A}">
      <selection sqref="A1:XFD1048576"/>
      <pageMargins left="0.7" right="0.7" top="0.75" bottom="0.75" header="0.3" footer="0.3"/>
    </customSheetView>
    <customSheetView guid="{A7CFECE1-CCFC-4D72-8D20-29EE8630919E}" topLeftCell="A4">
      <selection activeCell="J17" sqref="J17"/>
      <pageMargins left="0.7" right="0.7" top="0.75" bottom="0.75" header="0.3" footer="0.3"/>
      <pageSetup paperSize="9" orientation="portrait" r:id="rId3"/>
    </customSheetView>
    <customSheetView guid="{01D7B0FA-5F67-4436-847C-31A1972E9C40}" showPageBreaks="1">
      <selection activeCell="D19" sqref="D19"/>
      <pageMargins left="0.7" right="0.7" top="0.75" bottom="0.75" header="0.3" footer="0.3"/>
      <pageSetup paperSize="9" orientation="portrait" r:id="rId4"/>
    </customSheetView>
    <customSheetView guid="{DAC78C55-042C-438A-91E1-82B6FBB3625C}">
      <selection activeCell="D9" sqref="D9:D11"/>
      <pageMargins left="0.7" right="0.7" top="0.75" bottom="0.75" header="0.3" footer="0.3"/>
    </customSheetView>
    <customSheetView guid="{BBB60C83-7A80-435F-9638-799D4A80DF23}">
      <selection activeCell="D9" sqref="D9:D11"/>
      <pageMargins left="0.7" right="0.7" top="0.75" bottom="0.75" header="0.3" footer="0.3"/>
    </customSheetView>
    <customSheetView guid="{89E249A2-8B2D-4D9B-8667-183AFE0845A9}">
      <selection activeCell="D9" sqref="D9:D11"/>
      <pageMargins left="0.7" right="0.7" top="0.75" bottom="0.75" header="0.3" footer="0.3"/>
    </customSheetView>
    <customSheetView guid="{866AC623-82F6-4476-98CE-049A5C741D89}">
      <selection activeCell="D28" sqref="D28"/>
      <pageMargins left="0.7" right="0.7" top="0.75" bottom="0.75" header="0.3" footer="0.3"/>
      <pageSetup paperSize="9" orientation="portrait" r:id="rId5"/>
    </customSheetView>
    <customSheetView guid="{8DFB1C01-1909-46AF-B4FF-D3193EC4E9EC}">
      <selection activeCell="D22" sqref="D22"/>
      <pageMargins left="0.7" right="0.7" top="0.75" bottom="0.75" header="0.3" footer="0.3"/>
      <pageSetup paperSize="9" orientation="portrait" r:id="rId6"/>
    </customSheetView>
    <customSheetView guid="{084C0B8D-61D0-414D-B7DB-574BCFD9B2DC}">
      <selection activeCell="D9" sqref="D9:D11"/>
      <pageMargins left="0.7" right="0.7" top="0.75" bottom="0.75" header="0.3" footer="0.3"/>
    </customSheetView>
    <customSheetView guid="{4BAE4FE6-DC19-457F-8688-616B9EAA5675}" topLeftCell="A4">
      <selection activeCell="A4" sqref="A4:F4"/>
      <pageMargins left="0.7" right="0.7" top="0.75" bottom="0.75" header="0.3" footer="0.3"/>
      <pageSetup paperSize="9" orientation="portrait" r:id="rId7"/>
    </customSheetView>
    <customSheetView guid="{E98BCC6F-BA0E-47C2-8CAA-831EEF408EBB}">
      <selection sqref="A1:XFD1048576"/>
      <pageMargins left="0.7" right="0.7" top="0.75" bottom="0.75" header="0.3" footer="0.3"/>
      <pageSetup paperSize="9" orientation="portrait" r:id="rId8"/>
    </customSheetView>
    <customSheetView guid="{0099BDEC-AD8E-4973-8D39-BAC870FECA9E}">
      <selection activeCell="D9" sqref="D9:D11"/>
      <pageMargins left="0.7" right="0.7" top="0.75" bottom="0.75" header="0.3" footer="0.3"/>
    </customSheetView>
  </customSheetViews>
  <mergeCells count="11">
    <mergeCell ref="A8:A11"/>
    <mergeCell ref="A12:A14"/>
    <mergeCell ref="A15:A18"/>
    <mergeCell ref="A1:F1"/>
    <mergeCell ref="A2:F2"/>
    <mergeCell ref="A4:F4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orientation="portrait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workbookViewId="0">
      <selection activeCell="A4" sqref="A4"/>
    </sheetView>
  </sheetViews>
  <sheetFormatPr defaultRowHeight="18.75" x14ac:dyDescent="0.3"/>
  <cols>
    <col min="1" max="1" width="9.140625" style="26"/>
    <col min="2" max="2" width="21" style="26" customWidth="1"/>
    <col min="3" max="3" width="16.28515625" style="26" customWidth="1"/>
    <col min="4" max="4" width="21.140625" style="26" customWidth="1"/>
    <col min="5" max="5" width="17.140625" style="26" customWidth="1"/>
    <col min="6" max="6" width="23.28515625" style="26" customWidth="1"/>
    <col min="7" max="16384" width="9.140625" style="26"/>
  </cols>
  <sheetData>
    <row r="1" spans="1:6" s="55" customFormat="1" x14ac:dyDescent="0.3">
      <c r="A1" s="55" t="s">
        <v>69</v>
      </c>
    </row>
    <row r="2" spans="1:6" s="55" customFormat="1" x14ac:dyDescent="0.3">
      <c r="A2" s="55" t="s">
        <v>0</v>
      </c>
    </row>
    <row r="4" spans="1:6" s="55" customFormat="1" x14ac:dyDescent="0.3">
      <c r="A4" s="55" t="s">
        <v>92</v>
      </c>
    </row>
    <row r="6" spans="1:6" ht="54" customHeight="1" x14ac:dyDescent="0.3">
      <c r="A6" s="56" t="s">
        <v>1</v>
      </c>
      <c r="B6" s="56" t="s">
        <v>2</v>
      </c>
      <c r="C6" s="56" t="s">
        <v>3</v>
      </c>
      <c r="D6" s="56" t="s">
        <v>4</v>
      </c>
      <c r="E6" s="57"/>
      <c r="F6" s="56" t="s">
        <v>5</v>
      </c>
    </row>
    <row r="7" spans="1:6" ht="46.5" customHeight="1" x14ac:dyDescent="0.3">
      <c r="A7" s="57"/>
      <c r="B7" s="57"/>
      <c r="C7" s="57"/>
      <c r="D7" s="56" t="s">
        <v>6</v>
      </c>
      <c r="E7" s="56" t="s">
        <v>7</v>
      </c>
      <c r="F7" s="57"/>
    </row>
    <row r="8" spans="1:6" x14ac:dyDescent="0.3">
      <c r="A8" s="58" t="s">
        <v>71</v>
      </c>
      <c r="B8" s="59" t="s">
        <v>67</v>
      </c>
      <c r="C8" s="60" t="s">
        <v>9</v>
      </c>
      <c r="D8" s="61">
        <f>D9+D10</f>
        <v>1860593</v>
      </c>
      <c r="E8" s="61"/>
      <c r="F8" s="62"/>
    </row>
    <row r="9" spans="1:6" x14ac:dyDescent="0.3">
      <c r="A9" s="57"/>
      <c r="B9" s="59"/>
      <c r="C9" s="63" t="s">
        <v>10</v>
      </c>
      <c r="D9" s="64"/>
      <c r="E9" s="64"/>
      <c r="F9" s="65"/>
    </row>
    <row r="10" spans="1:6" x14ac:dyDescent="0.3">
      <c r="A10" s="57"/>
      <c r="B10" s="59"/>
      <c r="C10" s="63" t="s">
        <v>11</v>
      </c>
      <c r="D10" s="61">
        <v>1860593</v>
      </c>
      <c r="E10" s="62" t="s">
        <v>82</v>
      </c>
      <c r="F10" s="65"/>
    </row>
    <row r="11" spans="1:6" x14ac:dyDescent="0.3">
      <c r="A11" s="57"/>
      <c r="B11" s="59"/>
      <c r="C11" s="63"/>
      <c r="D11" s="64"/>
      <c r="E11" s="65"/>
      <c r="F11" s="65"/>
    </row>
  </sheetData>
  <customSheetViews>
    <customSheetView guid="{15DCAF9E-BDA2-4C69-97C7-F4AE5EE4111A}">
      <selection activeCell="A4" sqref="A4"/>
      <pageMargins left="0.7" right="0.7" top="0.75" bottom="0.75" header="0.3" footer="0.3"/>
      <pageSetup paperSize="9" orientation="portrait" verticalDpi="0" r:id="rId1"/>
    </customSheetView>
    <customSheetView guid="{A097BE7F-1A68-4C0E-8196-C5EB8032D623}">
      <selection activeCell="F41" sqref="F41"/>
      <pageMargins left="0.7" right="0.7" top="0.75" bottom="0.75" header="0.3" footer="0.3"/>
      <pageSetup paperSize="9" orientation="portrait" verticalDpi="0" r:id="rId2"/>
    </customSheetView>
    <customSheetView guid="{4C787E87-1628-40EE-BDF5-BFD0613DDAAA}">
      <selection activeCell="F41" sqref="F41"/>
      <pageMargins left="0.7" right="0.7" top="0.75" bottom="0.75" header="0.3" footer="0.3"/>
    </customSheetView>
    <customSheetView guid="{D018F033-B48E-4A22-A861-FBCB68D66029}">
      <selection activeCell="F41" sqref="F41"/>
      <pageMargins left="0.7" right="0.7" top="0.75" bottom="0.75" header="0.3" footer="0.3"/>
      <pageSetup paperSize="9" orientation="portrait" verticalDpi="0" r:id="rId3"/>
    </customSheetView>
    <customSheetView guid="{0C7F7762-5B57-41D8-9889-D2223D49F74F}">
      <selection activeCell="E10" sqref="E10"/>
      <pageMargins left="0.7" right="0.7" top="0.75" bottom="0.75" header="0.3" footer="0.3"/>
      <pageSetup paperSize="9" orientation="portrait" verticalDpi="0" r:id="rId4"/>
    </customSheetView>
    <customSheetView guid="{22D191CC-E3E6-4E61-AC2B-6A6D5E9F787A}">
      <selection activeCell="F41" sqref="F41"/>
      <pageMargins left="0.7" right="0.7" top="0.75" bottom="0.75" header="0.3" footer="0.3"/>
    </customSheetView>
    <customSheetView guid="{A7CFECE1-CCFC-4D72-8D20-29EE8630919E}">
      <selection activeCell="D16" sqref="D16"/>
      <pageMargins left="0.7" right="0.7" top="0.75" bottom="0.75" header="0.3" footer="0.3"/>
      <pageSetup paperSize="9" orientation="portrait" verticalDpi="0" r:id="rId5"/>
    </customSheetView>
    <customSheetView guid="{01D7B0FA-5F67-4436-847C-31A1972E9C40}">
      <selection activeCell="D16" sqref="D16"/>
      <pageMargins left="0.7" right="0.7" top="0.75" bottom="0.75" header="0.3" footer="0.3"/>
      <pageSetup paperSize="9" orientation="portrait" verticalDpi="0" r:id="rId6"/>
    </customSheetView>
    <customSheetView guid="{DAC78C55-042C-438A-91E1-82B6FBB3625C}">
      <selection activeCell="F41" sqref="F41"/>
      <pageMargins left="0.7" right="0.7" top="0.75" bottom="0.75" header="0.3" footer="0.3"/>
      <pageSetup paperSize="9" orientation="portrait" verticalDpi="0" r:id="rId7"/>
    </customSheetView>
    <customSheetView guid="{BBB60C83-7A80-435F-9638-799D4A80DF23}">
      <selection activeCell="F41" sqref="F41"/>
      <pageMargins left="0.7" right="0.7" top="0.75" bottom="0.75" header="0.3" footer="0.3"/>
    </customSheetView>
    <customSheetView guid="{89E249A2-8B2D-4D9B-8667-183AFE0845A9}">
      <selection activeCell="F41" sqref="F41"/>
      <pageMargins left="0.7" right="0.7" top="0.75" bottom="0.75" header="0.3" footer="0.3"/>
    </customSheetView>
    <customSheetView guid="{866AC623-82F6-4476-98CE-049A5C741D89}">
      <selection activeCell="B11" sqref="B11"/>
      <pageMargins left="0.7" right="0.7" top="0.75" bottom="0.75" header="0.3" footer="0.3"/>
      <pageSetup paperSize="9" orientation="portrait" verticalDpi="0" r:id="rId8"/>
    </customSheetView>
    <customSheetView guid="{8DFB1C01-1909-46AF-B4FF-D3193EC4E9EC}">
      <selection activeCell="B11" sqref="B11"/>
      <pageMargins left="0.7" right="0.7" top="0.75" bottom="0.75" header="0.3" footer="0.3"/>
      <pageSetup paperSize="9" orientation="portrait" verticalDpi="0" r:id="rId9"/>
    </customSheetView>
    <customSheetView guid="{084C0B8D-61D0-414D-B7DB-574BCFD9B2DC}">
      <selection activeCell="F41" sqref="F41"/>
      <pageMargins left="0.7" right="0.7" top="0.75" bottom="0.75" header="0.3" footer="0.3"/>
    </customSheetView>
    <customSheetView guid="{4BAE4FE6-DC19-457F-8688-616B9EAA5675}">
      <selection activeCell="A4" sqref="A4"/>
      <pageMargins left="0.7" right="0.7" top="0.75" bottom="0.75" header="0.3" footer="0.3"/>
      <pageSetup paperSize="9" orientation="portrait" verticalDpi="0" r:id="rId10"/>
    </customSheetView>
    <customSheetView guid="{E98BCC6F-BA0E-47C2-8CAA-831EEF408EBB}">
      <selection activeCell="D17" sqref="D17"/>
      <pageMargins left="0.7" right="0.7" top="0.75" bottom="0.75" header="0.3" footer="0.3"/>
      <pageSetup paperSize="9" orientation="portrait" verticalDpi="0" r:id="rId11"/>
    </customSheetView>
    <customSheetView guid="{0099BDEC-AD8E-4973-8D39-BAC870FECA9E}">
      <selection activeCell="D14" sqref="D14"/>
      <pageMargins left="0.7" right="0.7" top="0.75" bottom="0.75" header="0.3" footer="0.3"/>
      <pageSetup paperSize="9" orientation="portrait" verticalDpi="0" r:id="rId12"/>
    </customSheetView>
  </customSheetViews>
  <pageMargins left="0.7" right="0.7" top="0.75" bottom="0.75" header="0.3" footer="0.3"/>
  <pageSetup paperSize="9" orientation="portrait" verticalDpi="0"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customSheetViews>
    <customSheetView guid="{15DCAF9E-BDA2-4C69-97C7-F4AE5EE4111A}">
      <pageMargins left="0.7" right="0.7" top="0.75" bottom="0.75" header="0.3" footer="0.3"/>
    </customSheetView>
    <customSheetView guid="{A097BE7F-1A68-4C0E-8196-C5EB8032D623}">
      <pageMargins left="0.7" right="0.7" top="0.75" bottom="0.75" header="0.3" footer="0.3"/>
    </customSheetView>
    <customSheetView guid="{4C787E87-1628-40EE-BDF5-BFD0613DDAAA}">
      <pageMargins left="0.7" right="0.7" top="0.75" bottom="0.75" header="0.3" footer="0.3"/>
    </customSheetView>
    <customSheetView guid="{D018F033-B48E-4A22-A861-FBCB68D66029}">
      <pageMargins left="0.7" right="0.7" top="0.75" bottom="0.75" header="0.3" footer="0.3"/>
    </customSheetView>
    <customSheetView guid="{0C7F7762-5B57-41D8-9889-D2223D49F74F}">
      <pageMargins left="0.7" right="0.7" top="0.75" bottom="0.75" header="0.3" footer="0.3"/>
    </customSheetView>
    <customSheetView guid="{22D191CC-E3E6-4E61-AC2B-6A6D5E9F787A}">
      <pageMargins left="0.7" right="0.7" top="0.75" bottom="0.75" header="0.3" footer="0.3"/>
    </customSheetView>
    <customSheetView guid="{A7CFECE1-CCFC-4D72-8D20-29EE8630919E}">
      <pageMargins left="0.7" right="0.7" top="0.75" bottom="0.75" header="0.3" footer="0.3"/>
    </customSheetView>
    <customSheetView guid="{01D7B0FA-5F67-4436-847C-31A1972E9C40}">
      <pageMargins left="0.7" right="0.7" top="0.75" bottom="0.75" header="0.3" footer="0.3"/>
    </customSheetView>
    <customSheetView guid="{DAC78C55-042C-438A-91E1-82B6FBB3625C}">
      <pageMargins left="0.7" right="0.7" top="0.75" bottom="0.75" header="0.3" footer="0.3"/>
    </customSheetView>
    <customSheetView guid="{BBB60C83-7A80-435F-9638-799D4A80DF23}">
      <pageMargins left="0.7" right="0.7" top="0.75" bottom="0.75" header="0.3" footer="0.3"/>
    </customSheetView>
    <customSheetView guid="{89E249A2-8B2D-4D9B-8667-183AFE0845A9}">
      <pageMargins left="0.7" right="0.7" top="0.75" bottom="0.75" header="0.3" footer="0.3"/>
    </customSheetView>
    <customSheetView guid="{8DFB1C01-1909-46AF-B4FF-D3193EC4E9EC}">
      <pageMargins left="0.7" right="0.7" top="0.75" bottom="0.75" header="0.3" footer="0.3"/>
    </customSheetView>
    <customSheetView guid="{084C0B8D-61D0-414D-B7DB-574BCFD9B2DC}">
      <pageMargins left="0.7" right="0.7" top="0.75" bottom="0.75" header="0.3" footer="0.3"/>
    </customSheetView>
    <customSheetView guid="{4BAE4FE6-DC19-457F-8688-616B9EAA5675}">
      <pageMargins left="0.7" right="0.7" top="0.75" bottom="0.75" header="0.3" footer="0.3"/>
    </customSheetView>
    <customSheetView guid="{E98BCC6F-BA0E-47C2-8CAA-831EEF408EBB}">
      <pageMargins left="0.7" right="0.7" top="0.75" bottom="0.75" header="0.3" footer="0.3"/>
    </customSheetView>
    <customSheetView guid="{0099BDEC-AD8E-4973-8D39-BAC870FECA9E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АУ</vt:lpstr>
      <vt:lpstr>ГФ</vt:lpstr>
      <vt:lpstr>ЦФ</vt:lpstr>
      <vt:lpstr>ЗФ</vt:lpstr>
      <vt:lpstr>КФ</vt:lpstr>
      <vt:lpstr>Мет </vt:lpstr>
      <vt:lpstr>МО</vt:lpstr>
      <vt:lpstr>Лист1</vt:lpstr>
      <vt:lpstr>АУ!Область_печати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 фактического полезного отпуска по сетям ТСО</dc:title>
  <dc:creator>Миллер Татьяна Олеговна</dc:creator>
  <cp:lastModifiedBy>Егорычева Людмила Владимировна</cp:lastModifiedBy>
  <cp:lastPrinted>2020-05-20T09:13:54Z</cp:lastPrinted>
  <dcterms:created xsi:type="dcterms:W3CDTF">2019-01-10T11:13:18Z</dcterms:created>
  <dcterms:modified xsi:type="dcterms:W3CDTF">2020-05-20T09:16:07Z</dcterms:modified>
</cp:coreProperties>
</file>